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4solucoescontabeis079.sharepoint.com/sites/Rede/Documentos Compartilhados/Documentos/L4 SOLUÇÕES CONTABEIS/COMERCIAL/Captação de Clientes/Representação Comercial/Reunião de Entrega/"/>
    </mc:Choice>
  </mc:AlternateContent>
  <xr:revisionPtr revIDLastSave="586" documentId="8_{469C1566-7FBB-4015-B01D-5003180DA91B}" xr6:coauthVersionLast="47" xr6:coauthVersionMax="47" xr10:uidLastSave="{9252F1B2-F5D9-4557-A0ED-ABCCC181C76B}"/>
  <bookViews>
    <workbookView xWindow="-120" yWindow="-120" windowWidth="20730" windowHeight="11040" xr2:uid="{CC9B3861-2AD5-4647-A548-CEA49C9C40FB}"/>
  </bookViews>
  <sheets>
    <sheet name="Análise tributária" sheetId="1" r:id="rId1"/>
    <sheet name="Tabelas para Slide-Entrega" sheetId="4" r:id="rId2"/>
    <sheet name="Tabelas para Slide-Comercial" sheetId="5" r:id="rId3"/>
    <sheet name="Anexo III - Simples Nacional" sheetId="2" r:id="rId4"/>
    <sheet name="Anexo IV - Simples Nacional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5" l="1"/>
  <c r="F44" i="5"/>
  <c r="G42" i="5"/>
  <c r="G38" i="5"/>
  <c r="G37" i="5"/>
  <c r="G36" i="5"/>
  <c r="D33" i="5"/>
  <c r="C29" i="5"/>
  <c r="B29" i="5"/>
  <c r="C28" i="5"/>
  <c r="B28" i="5"/>
  <c r="C27" i="5"/>
  <c r="B27" i="5"/>
  <c r="C20" i="5"/>
  <c r="B20" i="5"/>
  <c r="C19" i="5"/>
  <c r="B19" i="5"/>
  <c r="D18" i="5"/>
  <c r="C18" i="5"/>
  <c r="B18" i="5"/>
  <c r="C17" i="5"/>
  <c r="B17" i="5"/>
  <c r="C16" i="5"/>
  <c r="B16" i="5"/>
  <c r="C10" i="5"/>
  <c r="B10" i="5"/>
  <c r="D4" i="5"/>
  <c r="D5" i="5" s="1"/>
  <c r="D3" i="5"/>
  <c r="D19" i="5" s="1"/>
  <c r="D18" i="4"/>
  <c r="D28" i="5" l="1"/>
  <c r="E29" i="5" s="1"/>
  <c r="D29" i="5" s="1"/>
  <c r="D10" i="5"/>
  <c r="D11" i="5" s="1"/>
  <c r="C11" i="5" s="1"/>
  <c r="G2" i="5" s="1"/>
  <c r="D17" i="5"/>
  <c r="D27" i="5"/>
  <c r="D16" i="5"/>
  <c r="D20" i="5"/>
  <c r="D20" i="4"/>
  <c r="D28" i="4"/>
  <c r="D27" i="4"/>
  <c r="G42" i="4"/>
  <c r="G37" i="4"/>
  <c r="G36" i="4"/>
  <c r="D16" i="4"/>
  <c r="B16" i="4"/>
  <c r="C16" i="4"/>
  <c r="B17" i="4"/>
  <c r="C17" i="4"/>
  <c r="D17" i="4"/>
  <c r="B18" i="4"/>
  <c r="C18" i="4"/>
  <c r="B19" i="4"/>
  <c r="C19" i="4"/>
  <c r="D19" i="4"/>
  <c r="B20" i="4"/>
  <c r="C20" i="4"/>
  <c r="D33" i="4"/>
  <c r="D4" i="4"/>
  <c r="D5" i="4" s="1"/>
  <c r="D3" i="4"/>
  <c r="C28" i="4"/>
  <c r="C29" i="4"/>
  <c r="B28" i="4"/>
  <c r="B29" i="4"/>
  <c r="B27" i="4"/>
  <c r="B10" i="4"/>
  <c r="C8" i="1"/>
  <c r="C7" i="1"/>
  <c r="E11" i="1" s="1"/>
  <c r="C9" i="1"/>
  <c r="D31" i="1" s="1"/>
  <c r="C30" i="1"/>
  <c r="C27" i="4" s="1"/>
  <c r="C14" i="1"/>
  <c r="C10" i="4" s="1"/>
  <c r="I13" i="1"/>
  <c r="I12" i="1"/>
  <c r="I11" i="1"/>
  <c r="I14" i="1" s="1"/>
  <c r="D6" i="1"/>
  <c r="D21" i="5" l="1"/>
  <c r="C21" i="5" s="1"/>
  <c r="G3" i="5"/>
  <c r="D30" i="5"/>
  <c r="C30" i="5" s="1"/>
  <c r="D21" i="4"/>
  <c r="C21" i="4" s="1"/>
  <c r="D22" i="4" s="1"/>
  <c r="C22" i="4" s="1"/>
  <c r="D30" i="1"/>
  <c r="D10" i="4"/>
  <c r="D11" i="4" s="1"/>
  <c r="E32" i="1"/>
  <c r="D32" i="1" s="1"/>
  <c r="D23" i="1"/>
  <c r="I15" i="1"/>
  <c r="I3" i="5" l="1"/>
  <c r="I2" i="5"/>
  <c r="D31" i="5"/>
  <c r="C31" i="5" s="1"/>
  <c r="H2" i="5"/>
  <c r="D22" i="5"/>
  <c r="C22" i="5" s="1"/>
  <c r="H3" i="5"/>
  <c r="D33" i="1"/>
  <c r="C38" i="1" s="1"/>
  <c r="C11" i="4"/>
  <c r="G2" i="4" s="1"/>
  <c r="E29" i="4"/>
  <c r="D21" i="1"/>
  <c r="D14" i="1"/>
  <c r="D15" i="1" s="1"/>
  <c r="D22" i="1"/>
  <c r="D20" i="1"/>
  <c r="D24" i="1"/>
  <c r="D29" i="4" l="1"/>
  <c r="D30" i="4" s="1"/>
  <c r="G3" i="4"/>
  <c r="C15" i="1"/>
  <c r="G6" i="1" s="1"/>
  <c r="E15" i="1"/>
  <c r="D25" i="1"/>
  <c r="C37" i="1" s="1"/>
  <c r="C33" i="1"/>
  <c r="I6" i="1" s="1"/>
  <c r="C39" i="1" l="1"/>
  <c r="G38" i="4" s="1"/>
  <c r="G43" i="4" s="1"/>
  <c r="F44" i="4" s="1"/>
  <c r="C30" i="4"/>
  <c r="I3" i="4" s="1"/>
  <c r="H2" i="4"/>
  <c r="H3" i="4"/>
  <c r="C25" i="1"/>
  <c r="H6" i="1" s="1"/>
  <c r="D35" i="1"/>
  <c r="G7" i="1"/>
  <c r="I7" i="1"/>
  <c r="H7" i="1" l="1"/>
  <c r="I2" i="4"/>
  <c r="D31" i="4"/>
  <c r="C31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tc={8026466C-9AE5-4D16-B777-C4C39907399B}</author>
  </authors>
  <commentList>
    <comment ref="C6" authorId="0" shapeId="0" xr:uid="{8026466C-9AE5-4D16-B777-C4C39907399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 Até 30.000,00 mensal compensa Simples Nacional.
A partir de 30.000,00 compensa Lucro Presumido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tc={AB61E68F-27CD-4FC9-9F85-00F014784DAE}</author>
  </authors>
  <commentList>
    <comment ref="D2" authorId="0" shapeId="0" xr:uid="{AB61E68F-27CD-4FC9-9F85-00F014784DA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 Até 30.000,00 mensal compensa Simples Nacional.
A partir de 30.000,00 compensa Lucro Presumido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tc={BE1B65EA-2F7C-4147-B6CB-898A246EC634}</author>
  </authors>
  <commentList>
    <comment ref="D2" authorId="0" shapeId="0" xr:uid="{BE1B65EA-2F7C-4147-B6CB-898A246EC63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 Até 30.000,00 mensal compensa Simples Nacional.
A partir de 30.000,00 compensa Lucro Presumido</t>
      </text>
    </comment>
  </commentList>
</comments>
</file>

<file path=xl/sharedStrings.xml><?xml version="1.0" encoding="utf-8"?>
<sst xmlns="http://schemas.openxmlformats.org/spreadsheetml/2006/main" count="147" uniqueCount="70">
  <si>
    <t>Representante Comercial</t>
  </si>
  <si>
    <t>CNAE</t>
  </si>
  <si>
    <t>Faturamento Mensal</t>
  </si>
  <si>
    <t>Atividade</t>
  </si>
  <si>
    <t>Projeção Anual</t>
  </si>
  <si>
    <t>Regime: Lucro Presumido</t>
  </si>
  <si>
    <t>Tributos</t>
  </si>
  <si>
    <t>Valor</t>
  </si>
  <si>
    <t>ISS</t>
  </si>
  <si>
    <t>PIS</t>
  </si>
  <si>
    <t>COFINS</t>
  </si>
  <si>
    <t>Pró-Labore</t>
  </si>
  <si>
    <t>IRPJ</t>
  </si>
  <si>
    <t>CSLL</t>
  </si>
  <si>
    <t>Alíquota</t>
  </si>
  <si>
    <t>Simples Nacional</t>
  </si>
  <si>
    <t>Simples Nacional Anexo V</t>
  </si>
  <si>
    <t>Lucro Presumido</t>
  </si>
  <si>
    <t>Simples Nacional Anexo III</t>
  </si>
  <si>
    <t>Regime: Simples Nacional - Anexo V
Alíquota 15,50% a 30,50%</t>
  </si>
  <si>
    <t>4619-2/00 Representantes comerciais e agentes do comércio de mercadorias em geral não especializado</t>
  </si>
  <si>
    <t>Pró-Labore Anual</t>
  </si>
  <si>
    <t>Receita Bruta em 12 Meses (em R$)</t>
  </si>
  <si>
    <t>Valor a Deduzir (em R$)</t>
  </si>
  <si>
    <r>
      <t>1</t>
    </r>
    <r>
      <rPr>
        <u/>
        <vertAlign val="superscript"/>
        <sz val="10"/>
        <color rgb="FF000000"/>
        <rFont val="Arial"/>
        <family val="2"/>
      </rPr>
      <t>a</t>
    </r>
    <r>
      <rPr>
        <sz val="10"/>
        <color rgb="FF000000"/>
        <rFont val="Arial"/>
        <family val="2"/>
      </rPr>
      <t> Faixa</t>
    </r>
  </si>
  <si>
    <t>Até 180.000,00</t>
  </si>
  <si>
    <t>-</t>
  </si>
  <si>
    <r>
      <t>2</t>
    </r>
    <r>
      <rPr>
        <u/>
        <vertAlign val="superscript"/>
        <sz val="10"/>
        <color rgb="FF000000"/>
        <rFont val="Arial"/>
        <family val="2"/>
      </rPr>
      <t>a</t>
    </r>
    <r>
      <rPr>
        <sz val="10"/>
        <color rgb="FF000000"/>
        <rFont val="Arial"/>
        <family val="2"/>
      </rPr>
      <t> Faixa</t>
    </r>
  </si>
  <si>
    <t>De 180.000,01 a 360.000,00</t>
  </si>
  <si>
    <r>
      <t>3</t>
    </r>
    <r>
      <rPr>
        <u/>
        <vertAlign val="superscript"/>
        <sz val="10"/>
        <color rgb="FF000000"/>
        <rFont val="Arial"/>
        <family val="2"/>
      </rPr>
      <t>a</t>
    </r>
    <r>
      <rPr>
        <sz val="10"/>
        <color rgb="FF000000"/>
        <rFont val="Arial"/>
        <family val="2"/>
      </rPr>
      <t> Faixa</t>
    </r>
  </si>
  <si>
    <t>De 360.000,01 a 720.000,00</t>
  </si>
  <si>
    <r>
      <t>4</t>
    </r>
    <r>
      <rPr>
        <u/>
        <vertAlign val="superscript"/>
        <sz val="10"/>
        <color rgb="FF000000"/>
        <rFont val="Arial"/>
        <family val="2"/>
      </rPr>
      <t>a</t>
    </r>
    <r>
      <rPr>
        <sz val="10"/>
        <color rgb="FF000000"/>
        <rFont val="Arial"/>
        <family val="2"/>
      </rPr>
      <t> Faixa</t>
    </r>
  </si>
  <si>
    <t>De 720.000,01 a 1.800.000,00</t>
  </si>
  <si>
    <r>
      <t>5</t>
    </r>
    <r>
      <rPr>
        <u/>
        <vertAlign val="superscript"/>
        <sz val="10"/>
        <color rgb="FF000000"/>
        <rFont val="Arial"/>
        <family val="2"/>
      </rPr>
      <t>a</t>
    </r>
    <r>
      <rPr>
        <sz val="10"/>
        <color rgb="FF000000"/>
        <rFont val="Arial"/>
        <family val="2"/>
      </rPr>
      <t> Faixa</t>
    </r>
  </si>
  <si>
    <t>De 1.800.000,01 a 3.600.000,00</t>
  </si>
  <si>
    <r>
      <t>6</t>
    </r>
    <r>
      <rPr>
        <u/>
        <vertAlign val="superscript"/>
        <sz val="10"/>
        <color rgb="FF000000"/>
        <rFont val="Arial"/>
        <family val="2"/>
      </rPr>
      <t>a</t>
    </r>
    <r>
      <rPr>
        <sz val="10"/>
        <color rgb="FF000000"/>
        <rFont val="Arial"/>
        <family val="2"/>
      </rPr>
      <t> Faixa</t>
    </r>
  </si>
  <si>
    <t>De 3.600.000,01 a 4.800.000,00</t>
  </si>
  <si>
    <t>ANEXO V DA LEI COMPLEMENTAR No 123, DE 14 DE DEZEMBRO DE 2006.</t>
  </si>
  <si>
    <t>–</t>
  </si>
  <si>
    <r>
      <t>ANEXO III DA LEI COMPLEMENTAR N</t>
    </r>
    <r>
      <rPr>
        <b/>
        <u/>
        <vertAlign val="superscript"/>
        <sz val="12"/>
        <color rgb="FF000000"/>
        <rFont val="Arial"/>
        <family val="2"/>
      </rPr>
      <t>o</t>
    </r>
    <r>
      <rPr>
        <b/>
        <sz val="12"/>
        <color rgb="FF000000"/>
        <rFont val="Arial"/>
        <family val="2"/>
      </rPr>
      <t> 123, DE 14 DE DEZEMBRO DE 2006</t>
    </r>
  </si>
  <si>
    <t>TOTAL</t>
  </si>
  <si>
    <t>Regime: Simples Nacional - Anexo III
Alíquota 6,00% a 33,00%</t>
  </si>
  <si>
    <t>Alíquota SN</t>
  </si>
  <si>
    <t>Parcela a Deduzir</t>
  </si>
  <si>
    <t>RBT 12 Meses</t>
  </si>
  <si>
    <t>RBT Mês</t>
  </si>
  <si>
    <t>Alíquota Efetiva</t>
  </si>
  <si>
    <r>
      <t>Empresas</t>
    </r>
    <r>
      <rPr>
        <b/>
        <u/>
        <sz val="11"/>
        <color theme="1"/>
        <rFont val="Calibri"/>
        <family val="2"/>
        <scheme val="minor"/>
      </rPr>
      <t xml:space="preserve"> Lucro Presumido </t>
    </r>
    <r>
      <rPr>
        <sz val="11"/>
        <color theme="1"/>
        <rFont val="Calibri"/>
        <family val="2"/>
        <scheme val="minor"/>
      </rPr>
      <t>que faturam até R$30.000,00/mês</t>
    </r>
  </si>
  <si>
    <r>
      <t xml:space="preserve">Empresas </t>
    </r>
    <r>
      <rPr>
        <b/>
        <u/>
        <sz val="11"/>
        <color theme="1"/>
        <rFont val="Calibri"/>
        <family val="2"/>
        <scheme val="minor"/>
      </rPr>
      <t xml:space="preserve">Simples Nacional </t>
    </r>
    <r>
      <rPr>
        <sz val="11"/>
        <color theme="1"/>
        <rFont val="Calibri"/>
        <family val="2"/>
        <scheme val="minor"/>
      </rPr>
      <t>que faturam acima de R$30.000,00/mês</t>
    </r>
  </si>
  <si>
    <r>
      <rPr>
        <b/>
        <u/>
        <sz val="11"/>
        <color theme="1"/>
        <rFont val="Calibri"/>
        <family val="2"/>
        <scheme val="minor"/>
      </rPr>
      <t xml:space="preserve">Objetivo: </t>
    </r>
    <r>
      <rPr>
        <sz val="11"/>
        <color theme="1"/>
        <rFont val="Calibri"/>
        <family val="2"/>
        <scheme val="minor"/>
      </rPr>
      <t>Apresentar para</t>
    </r>
  </si>
  <si>
    <t>Automatizar</t>
  </si>
  <si>
    <t>Regime de Tributação:
 Simples Nacional - Anexo V
Alíquota 15,50% a 30,50%</t>
  </si>
  <si>
    <t>LUCRO PRESUMIDO</t>
  </si>
  <si>
    <t>Total</t>
  </si>
  <si>
    <t xml:space="preserve"> Simples Nacional - Anexo III
Alíquota inicial 6,00% </t>
  </si>
  <si>
    <t>*Dados projetados para o ano de 2025</t>
  </si>
  <si>
    <t>INSS Pró-Labore</t>
  </si>
  <si>
    <t>IRRF Pró-Labore</t>
  </si>
  <si>
    <t>Regime Tributário Atual</t>
  </si>
  <si>
    <t>Regime Tributário Sugerido</t>
  </si>
  <si>
    <t>Redução Carga Tributária - Ano</t>
  </si>
  <si>
    <t>Ganho de Margem</t>
  </si>
  <si>
    <t>Faturamento</t>
  </si>
  <si>
    <t xml:space="preserve">Redução Carga Tributária </t>
  </si>
  <si>
    <t>Regime Tributário Sugerido - SN</t>
  </si>
  <si>
    <t>Regime Tributário Atual - LP</t>
  </si>
  <si>
    <t xml:space="preserve">Pró-Labore Mensal - 28% Faturamento: </t>
  </si>
  <si>
    <t>Carga Tributária Atual</t>
  </si>
  <si>
    <t>Carga Tributária Planejamento Tributário</t>
  </si>
  <si>
    <t>BENEFÍCIO ECONÔMICO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</si>
</sst>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u/>
      <vertAlign val="superscript"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u/>
      <vertAlign val="superscript"/>
      <sz val="12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2"/>
      <name val="Calibri"/>
      <family val="2"/>
      <scheme val="minor"/>
    </font>
    <font>
      <sz val="14"/>
      <color theme="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6C0A0A"/>
      <name val="Calibri"/>
      <family val="2"/>
      <scheme val="minor"/>
    </font>
    <font>
      <b/>
      <sz val="16"/>
      <color rgb="FF6C0A0A"/>
      <name val="Calibri"/>
      <family val="2"/>
      <scheme val="minor"/>
    </font>
    <font>
      <b/>
      <i/>
      <sz val="10"/>
      <color rgb="FF6C0A0A"/>
      <name val="Calibri"/>
      <family val="2"/>
      <scheme val="minor"/>
    </font>
    <font>
      <sz val="16"/>
      <color theme="2"/>
      <name val="Calibri"/>
      <family val="2"/>
      <scheme val="minor"/>
    </font>
    <font>
      <b/>
      <i/>
      <sz val="9"/>
      <color rgb="FF6C0A0A"/>
      <name val="Calibri"/>
      <family val="2"/>
      <scheme val="minor"/>
    </font>
    <font>
      <b/>
      <sz val="14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C0A0A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6C0A0A"/>
      </right>
      <top style="thin">
        <color theme="0"/>
      </top>
      <bottom style="thin">
        <color rgb="FF6C0A0A"/>
      </bottom>
      <diagonal/>
    </border>
    <border>
      <left style="thin">
        <color rgb="FF6C0A0A"/>
      </left>
      <right style="thin">
        <color rgb="FF6C0A0A"/>
      </right>
      <top style="thin">
        <color theme="0"/>
      </top>
      <bottom style="thin">
        <color rgb="FF6C0A0A"/>
      </bottom>
      <diagonal/>
    </border>
    <border>
      <left style="thin">
        <color rgb="FF6C0A0A"/>
      </left>
      <right style="thin">
        <color theme="0"/>
      </right>
      <top style="thin">
        <color theme="0"/>
      </top>
      <bottom style="thin">
        <color rgb="FF6C0A0A"/>
      </bottom>
      <diagonal/>
    </border>
    <border>
      <left style="thin">
        <color theme="0"/>
      </left>
      <right/>
      <top/>
      <bottom/>
      <diagonal/>
    </border>
    <border>
      <left style="thin">
        <color rgb="FF6C0A0A"/>
      </left>
      <right style="thin">
        <color theme="0"/>
      </right>
      <top style="thin">
        <color theme="0"/>
      </top>
      <bottom/>
      <diagonal/>
    </border>
    <border>
      <left style="thin">
        <color rgb="FF6C0A0A"/>
      </left>
      <right style="thin">
        <color rgb="FF6C0A0A"/>
      </right>
      <top style="thin">
        <color rgb="FF6C0A0A"/>
      </top>
      <bottom style="thin">
        <color rgb="FF6C0A0A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rgb="FF6C0A0A"/>
      </top>
      <bottom style="thin">
        <color rgb="FF6C0A0A"/>
      </bottom>
      <diagonal/>
    </border>
    <border>
      <left/>
      <right style="thin">
        <color theme="0"/>
      </right>
      <top style="thin">
        <color rgb="FF6C0A0A"/>
      </top>
      <bottom style="thin">
        <color rgb="FF6C0A0A"/>
      </bottom>
      <diagonal/>
    </border>
    <border>
      <left style="thin">
        <color theme="0"/>
      </left>
      <right style="thin">
        <color rgb="FF6C0A0A"/>
      </right>
      <top style="thin">
        <color rgb="FF6C0A0A"/>
      </top>
      <bottom style="thin">
        <color rgb="FF6C0A0A"/>
      </bottom>
      <diagonal/>
    </border>
    <border>
      <left style="thin">
        <color rgb="FF6C0A0A"/>
      </left>
      <right style="thin">
        <color theme="0"/>
      </right>
      <top style="thin">
        <color rgb="FF6C0A0A"/>
      </top>
      <bottom style="thin">
        <color rgb="FF6C0A0A"/>
      </bottom>
      <diagonal/>
    </border>
    <border>
      <left style="medium">
        <color rgb="FF6C0A0A"/>
      </left>
      <right style="medium">
        <color rgb="FF6C0A0A"/>
      </right>
      <top style="medium">
        <color rgb="FF6C0A0A"/>
      </top>
      <bottom style="medium">
        <color rgb="FF6C0A0A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rgb="FF6C0A0A"/>
      </left>
      <right/>
      <top style="medium">
        <color rgb="FF6C0A0A"/>
      </top>
      <bottom style="medium">
        <color rgb="FF6C0A0A"/>
      </bottom>
      <diagonal/>
    </border>
    <border>
      <left/>
      <right style="medium">
        <color rgb="FF6C0A0A"/>
      </right>
      <top style="medium">
        <color rgb="FF6C0A0A"/>
      </top>
      <bottom style="medium">
        <color rgb="FF6C0A0A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43" fontId="0" fillId="0" borderId="0" xfId="1" applyFont="1"/>
    <xf numFmtId="43" fontId="2" fillId="0" borderId="0" xfId="1" applyFont="1" applyAlignment="1">
      <alignment horizontal="center"/>
    </xf>
    <xf numFmtId="10" fontId="0" fillId="0" borderId="0" xfId="2" applyNumberFormat="1" applyFont="1"/>
    <xf numFmtId="43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0" fontId="0" fillId="0" borderId="6" xfId="0" applyBorder="1"/>
    <xf numFmtId="43" fontId="0" fillId="0" borderId="6" xfId="1" applyFont="1" applyBorder="1"/>
    <xf numFmtId="0" fontId="2" fillId="0" borderId="6" xfId="0" applyFont="1" applyBorder="1"/>
    <xf numFmtId="43" fontId="2" fillId="0" borderId="6" xfId="1" applyFont="1" applyBorder="1"/>
    <xf numFmtId="43" fontId="0" fillId="0" borderId="6" xfId="0" applyNumberFormat="1" applyBorder="1"/>
    <xf numFmtId="10" fontId="0" fillId="0" borderId="6" xfId="2" applyNumberFormat="1" applyFont="1" applyBorder="1" applyAlignment="1">
      <alignment horizontal="center"/>
    </xf>
    <xf numFmtId="10" fontId="2" fillId="0" borderId="6" xfId="2" applyNumberFormat="1" applyFont="1" applyBorder="1" applyAlignment="1">
      <alignment horizontal="center"/>
    </xf>
    <xf numFmtId="10" fontId="0" fillId="0" borderId="6" xfId="1" applyNumberFormat="1" applyFont="1" applyBorder="1" applyAlignment="1">
      <alignment horizontal="center"/>
    </xf>
    <xf numFmtId="43" fontId="8" fillId="0" borderId="0" xfId="0" applyNumberFormat="1" applyFont="1"/>
    <xf numFmtId="10" fontId="0" fillId="0" borderId="6" xfId="0" applyNumberFormat="1" applyBorder="1"/>
    <xf numFmtId="4" fontId="0" fillId="0" borderId="6" xfId="0" applyNumberFormat="1" applyBorder="1"/>
    <xf numFmtId="10" fontId="0" fillId="0" borderId="6" xfId="2" applyNumberFormat="1" applyFont="1" applyBorder="1"/>
    <xf numFmtId="0" fontId="10" fillId="0" borderId="0" xfId="0" applyFont="1"/>
    <xf numFmtId="43" fontId="11" fillId="0" borderId="0" xfId="0" applyNumberFormat="1" applyFont="1"/>
    <xf numFmtId="0" fontId="7" fillId="0" borderId="6" xfId="0" applyFont="1" applyBorder="1" applyAlignment="1">
      <alignment horizontal="center"/>
    </xf>
    <xf numFmtId="43" fontId="7" fillId="0" borderId="6" xfId="1" applyFont="1" applyBorder="1" applyAlignment="1">
      <alignment horizontal="center"/>
    </xf>
    <xf numFmtId="0" fontId="14" fillId="0" borderId="6" xfId="0" applyFont="1" applyBorder="1"/>
    <xf numFmtId="10" fontId="14" fillId="0" borderId="6" xfId="1" applyNumberFormat="1" applyFont="1" applyBorder="1" applyAlignment="1">
      <alignment horizontal="center"/>
    </xf>
    <xf numFmtId="43" fontId="14" fillId="0" borderId="6" xfId="0" applyNumberFormat="1" applyFont="1" applyBorder="1"/>
    <xf numFmtId="0" fontId="7" fillId="0" borderId="6" xfId="0" applyFont="1" applyBorder="1"/>
    <xf numFmtId="10" fontId="7" fillId="0" borderId="6" xfId="2" applyNumberFormat="1" applyFont="1" applyBorder="1" applyAlignment="1">
      <alignment horizontal="center"/>
    </xf>
    <xf numFmtId="43" fontId="7" fillId="0" borderId="6" xfId="1" applyFont="1" applyBorder="1"/>
    <xf numFmtId="0" fontId="12" fillId="0" borderId="7" xfId="0" applyFont="1" applyBorder="1" applyAlignment="1">
      <alignment horizontal="center"/>
    </xf>
    <xf numFmtId="43" fontId="12" fillId="0" borderId="7" xfId="1" applyFont="1" applyBorder="1" applyAlignment="1">
      <alignment horizontal="center"/>
    </xf>
    <xf numFmtId="0" fontId="13" fillId="0" borderId="7" xfId="0" applyFont="1" applyBorder="1"/>
    <xf numFmtId="10" fontId="13" fillId="0" borderId="7" xfId="2" applyNumberFormat="1" applyFont="1" applyBorder="1" applyAlignment="1">
      <alignment horizontal="center"/>
    </xf>
    <xf numFmtId="43" fontId="13" fillId="0" borderId="7" xfId="1" applyFont="1" applyBorder="1"/>
    <xf numFmtId="0" fontId="12" fillId="0" borderId="7" xfId="0" applyFont="1" applyBorder="1"/>
    <xf numFmtId="43" fontId="15" fillId="2" borderId="0" xfId="1" applyFont="1" applyFill="1" applyBorder="1"/>
    <xf numFmtId="0" fontId="15" fillId="2" borderId="8" xfId="0" applyFont="1" applyFill="1" applyBorder="1"/>
    <xf numFmtId="10" fontId="15" fillId="2" borderId="9" xfId="2" applyNumberFormat="1" applyFont="1" applyFill="1" applyBorder="1" applyAlignment="1">
      <alignment horizontal="center"/>
    </xf>
    <xf numFmtId="43" fontId="15" fillId="2" borderId="10" xfId="1" applyFont="1" applyFill="1" applyBorder="1"/>
    <xf numFmtId="0" fontId="17" fillId="2" borderId="0" xfId="0" applyFont="1" applyFill="1" applyBorder="1" applyAlignment="1">
      <alignment horizontal="right"/>
    </xf>
    <xf numFmtId="43" fontId="15" fillId="2" borderId="9" xfId="1" applyFont="1" applyFill="1" applyBorder="1" applyAlignment="1">
      <alignment horizontal="center"/>
    </xf>
    <xf numFmtId="43" fontId="15" fillId="2" borderId="12" xfId="1" applyFont="1" applyFill="1" applyBorder="1"/>
    <xf numFmtId="0" fontId="18" fillId="0" borderId="7" xfId="0" applyFont="1" applyBorder="1"/>
    <xf numFmtId="43" fontId="18" fillId="0" borderId="7" xfId="1" applyFont="1" applyBorder="1" applyAlignment="1">
      <alignment horizontal="center"/>
    </xf>
    <xf numFmtId="0" fontId="18" fillId="0" borderId="14" xfId="0" applyFont="1" applyBorder="1"/>
    <xf numFmtId="43" fontId="18" fillId="0" borderId="14" xfId="1" applyFont="1" applyBorder="1" applyAlignment="1">
      <alignment horizontal="center"/>
    </xf>
    <xf numFmtId="0" fontId="17" fillId="2" borderId="0" xfId="0" applyFont="1" applyFill="1" applyBorder="1" applyAlignment="1"/>
    <xf numFmtId="43" fontId="17" fillId="2" borderId="0" xfId="0" applyNumberFormat="1" applyFont="1" applyFill="1" applyBorder="1" applyAlignment="1"/>
    <xf numFmtId="0" fontId="19" fillId="2" borderId="11" xfId="0" applyFont="1" applyFill="1" applyBorder="1" applyAlignment="1"/>
    <xf numFmtId="0" fontId="15" fillId="2" borderId="17" xfId="0" applyFont="1" applyFill="1" applyBorder="1"/>
    <xf numFmtId="10" fontId="15" fillId="2" borderId="13" xfId="2" applyNumberFormat="1" applyFont="1" applyFill="1" applyBorder="1" applyAlignment="1">
      <alignment horizontal="center"/>
    </xf>
    <xf numFmtId="10" fontId="15" fillId="2" borderId="18" xfId="1" applyNumberFormat="1" applyFont="1" applyFill="1" applyBorder="1"/>
    <xf numFmtId="0" fontId="7" fillId="0" borderId="6" xfId="0" applyFont="1" applyBorder="1" applyAlignment="1">
      <alignment horizontal="center"/>
    </xf>
    <xf numFmtId="43" fontId="15" fillId="2" borderId="20" xfId="1" applyFont="1" applyFill="1" applyBorder="1"/>
    <xf numFmtId="0" fontId="15" fillId="2" borderId="19" xfId="0" applyFont="1" applyFill="1" applyBorder="1"/>
    <xf numFmtId="43" fontId="15" fillId="2" borderId="19" xfId="1" applyFont="1" applyFill="1" applyBorder="1" applyAlignment="1">
      <alignment horizontal="center"/>
    </xf>
    <xf numFmtId="0" fontId="20" fillId="3" borderId="19" xfId="0" applyFont="1" applyFill="1" applyBorder="1"/>
    <xf numFmtId="43" fontId="20" fillId="3" borderId="19" xfId="1" applyFont="1" applyFill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9" fontId="16" fillId="2" borderId="15" xfId="2" applyFont="1" applyFill="1" applyBorder="1" applyAlignment="1">
      <alignment horizontal="center"/>
    </xf>
    <xf numFmtId="9" fontId="16" fillId="2" borderId="16" xfId="2" applyFont="1" applyFill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15" fillId="2" borderId="7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16" xfId="0" applyFont="1" applyFill="1" applyBorder="1" applyAlignment="1">
      <alignment horizontal="center"/>
    </xf>
    <xf numFmtId="9" fontId="20" fillId="3" borderId="21" xfId="2" applyFont="1" applyFill="1" applyBorder="1" applyAlignment="1">
      <alignment horizontal="center"/>
    </xf>
    <xf numFmtId="9" fontId="20" fillId="3" borderId="22" xfId="2" applyFont="1" applyFill="1" applyBorder="1" applyAlignment="1">
      <alignment horizontal="center"/>
    </xf>
    <xf numFmtId="0" fontId="20" fillId="3" borderId="21" xfId="0" applyFont="1" applyFill="1" applyBorder="1" applyAlignment="1">
      <alignment horizontal="center"/>
    </xf>
    <xf numFmtId="0" fontId="20" fillId="3" borderId="2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colors>
    <mruColors>
      <color rgb="FF6C0A0A"/>
      <color rgb="FFFDEC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129886</xdr:colOff>
      <xdr:row>11</xdr:row>
      <xdr:rowOff>337705</xdr:rowOff>
    </xdr:from>
    <xdr:to>
      <xdr:col>10</xdr:col>
      <xdr:colOff>8659</xdr:colOff>
      <xdr:row>11</xdr:row>
      <xdr:rowOff>337705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C112420D-D482-99CC-2202-49181574CCE0}"/>
            </a:ext>
          </a:extLst>
        </xdr:cNvPr>
        <xdr:cNvCxnSpPr/>
      </xdr:nvCxnSpPr>
      <xdr:spPr>
        <a:xfrm>
          <a:off x="10373591" y="2649682"/>
          <a:ext cx="484909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eticia Tavares | L4 Soluções Contábeis" id="{35E67357-FCD2-4E2F-8846-64B481F411C0}" userId="S::leticia@l4solucoescontabeis.com.br::5af38fca-5f48-4682-8ddb-5173aa46f3ad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dT="2024-10-31T00:58:43.23" personId="{35E67357-FCD2-4E2F-8846-64B481F411C0}" id="{8026466C-9AE5-4D16-B777-C4C39907399B}">
    <text xml:space="preserve"> Até 30.000,00 mensal compensa Simples Nacional.
A partir de 30.000,00 compensa Lucro Presumido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2" dT="2024-10-31T00:58:43.23" personId="{35E67357-FCD2-4E2F-8846-64B481F411C0}" id="{AB61E68F-27CD-4FC9-9F85-00F014784DAE}">
    <text xml:space="preserve"> Até 30.000,00 mensal compensa Simples Nacional.
A partir de 30.000,00 compensa Lucro Presumido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2" dT="2024-10-31T00:58:43.23" personId="{35E67357-FCD2-4E2F-8846-64B481F411C0}" id="{BE1B65EA-2F7C-4147-B6CB-898A246EC634}">
    <text xml:space="preserve"> Até 30.000,00 mensal compensa Simples Nacional.
A partir de 30.000,00 compensa Lucro Presumido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C08FA-4939-4438-BEBE-C2ECA24FCE0C}">
  <dimension ref="B2:K45"/>
  <sheetViews>
    <sheetView showGridLines="0" tabSelected="1" topLeftCell="A13" zoomScale="110" zoomScaleNormal="110" workbookViewId="0">
      <selection activeCell="A40" sqref="A40:XFD40"/>
    </sheetView>
  </sheetViews>
  <sheetFormatPr defaultRowHeight="15" x14ac:dyDescent="0.25"/>
  <cols>
    <col min="2" max="2" width="29" customWidth="1"/>
    <col min="3" max="3" width="23.85546875" bestFit="1" customWidth="1"/>
    <col min="4" max="6" width="16" customWidth="1"/>
    <col min="7" max="7" width="16.28515625" customWidth="1"/>
    <col min="8" max="8" width="18.140625" style="1" customWidth="1"/>
    <col min="9" max="9" width="15.7109375" customWidth="1"/>
    <col min="11" max="11" width="9.5703125" bestFit="1" customWidth="1"/>
  </cols>
  <sheetData>
    <row r="2" spans="2:11" x14ac:dyDescent="0.25">
      <c r="B2" t="s">
        <v>3</v>
      </c>
      <c r="C2" t="s">
        <v>0</v>
      </c>
    </row>
    <row r="3" spans="2:11" x14ac:dyDescent="0.25">
      <c r="B3" t="s">
        <v>1</v>
      </c>
      <c r="C3" t="s">
        <v>20</v>
      </c>
    </row>
    <row r="5" spans="2:11" ht="32.25" customHeight="1" x14ac:dyDescent="0.25">
      <c r="G5" s="5" t="s">
        <v>16</v>
      </c>
      <c r="H5" s="5" t="s">
        <v>17</v>
      </c>
      <c r="I5" s="5" t="s">
        <v>18</v>
      </c>
    </row>
    <row r="6" spans="2:11" x14ac:dyDescent="0.25">
      <c r="B6" t="s">
        <v>2</v>
      </c>
      <c r="C6" s="1">
        <v>15000</v>
      </c>
      <c r="D6" s="4">
        <f>C6*15.5%</f>
        <v>2325</v>
      </c>
      <c r="G6" s="4">
        <f>C6*C15</f>
        <v>2325</v>
      </c>
      <c r="H6" s="4">
        <f>C6*C25</f>
        <v>2149.5</v>
      </c>
      <c r="I6" s="4">
        <f>C6*C33</f>
        <v>1542.1808333333331</v>
      </c>
    </row>
    <row r="7" spans="2:11" x14ac:dyDescent="0.25">
      <c r="B7" t="s">
        <v>4</v>
      </c>
      <c r="C7" s="1">
        <f>C6*12</f>
        <v>180000</v>
      </c>
      <c r="G7" s="4">
        <f>C7*C15</f>
        <v>27900</v>
      </c>
      <c r="H7" s="4">
        <f>C7*C25</f>
        <v>25794.000000000004</v>
      </c>
      <c r="I7" s="4">
        <f>C7*C33</f>
        <v>18506.169999999998</v>
      </c>
    </row>
    <row r="8" spans="2:11" x14ac:dyDescent="0.25">
      <c r="B8" t="s">
        <v>11</v>
      </c>
      <c r="C8" s="1">
        <f>C6*28%</f>
        <v>4200</v>
      </c>
      <c r="H8" s="4"/>
    </row>
    <row r="9" spans="2:11" x14ac:dyDescent="0.25">
      <c r="B9" t="s">
        <v>21</v>
      </c>
      <c r="C9" s="1">
        <f>C8*12</f>
        <v>50400</v>
      </c>
      <c r="H9" s="4"/>
    </row>
    <row r="10" spans="2:11" x14ac:dyDescent="0.25">
      <c r="C10" s="1"/>
      <c r="H10"/>
    </row>
    <row r="11" spans="2:11" x14ac:dyDescent="0.25">
      <c r="C11" s="1"/>
      <c r="E11" s="3">
        <f>((C6*18%)-'Anexo IV - Simples Nacional'!E5)/'Análise tributária'!C7</f>
        <v>-0.01</v>
      </c>
      <c r="H11" s="16" t="s">
        <v>45</v>
      </c>
      <c r="I11" s="19">
        <f>C6</f>
        <v>15000</v>
      </c>
    </row>
    <row r="12" spans="2:11" ht="30" customHeight="1" x14ac:dyDescent="0.25">
      <c r="B12" s="66" t="s">
        <v>19</v>
      </c>
      <c r="C12" s="67"/>
      <c r="D12" s="67"/>
      <c r="H12" s="16" t="s">
        <v>42</v>
      </c>
      <c r="I12" s="24">
        <f>'Anexo IV - Simples Nacional'!D5</f>
        <v>0.18</v>
      </c>
      <c r="K12" s="27" t="s">
        <v>50</v>
      </c>
    </row>
    <row r="13" spans="2:11" x14ac:dyDescent="0.25">
      <c r="B13" s="13" t="s">
        <v>6</v>
      </c>
      <c r="C13" s="13" t="s">
        <v>14</v>
      </c>
      <c r="D13" s="14" t="s">
        <v>7</v>
      </c>
      <c r="E13" s="2"/>
      <c r="H13" s="16" t="s">
        <v>43</v>
      </c>
      <c r="I13" s="25">
        <f>'Anexo IV - Simples Nacional'!E5</f>
        <v>4500</v>
      </c>
      <c r="K13" s="4"/>
    </row>
    <row r="14" spans="2:11" x14ac:dyDescent="0.25">
      <c r="B14" s="15" t="s">
        <v>15</v>
      </c>
      <c r="C14" s="22">
        <f>'Anexo IV - Simples Nacional'!D4</f>
        <v>0.155</v>
      </c>
      <c r="D14" s="19">
        <f>C7*C14</f>
        <v>27900</v>
      </c>
      <c r="H14" s="16" t="s">
        <v>44</v>
      </c>
      <c r="I14" s="19">
        <f>I11*12</f>
        <v>180000</v>
      </c>
    </row>
    <row r="15" spans="2:11" x14ac:dyDescent="0.25">
      <c r="B15" s="17" t="s">
        <v>40</v>
      </c>
      <c r="C15" s="21">
        <f>D15/C7</f>
        <v>0.155</v>
      </c>
      <c r="D15" s="18">
        <f>SUM(D14)</f>
        <v>27900</v>
      </c>
      <c r="E15" s="4">
        <f>D15/12</f>
        <v>2325</v>
      </c>
      <c r="H15" s="16" t="s">
        <v>46</v>
      </c>
      <c r="I15" s="26">
        <f>((I14*I12)-I13)/I14</f>
        <v>0.155</v>
      </c>
    </row>
    <row r="16" spans="2:11" x14ac:dyDescent="0.25">
      <c r="C16" s="1"/>
    </row>
    <row r="18" spans="2:6" x14ac:dyDescent="0.25">
      <c r="B18" s="68" t="s">
        <v>5</v>
      </c>
      <c r="C18" s="68"/>
      <c r="D18" s="68"/>
    </row>
    <row r="19" spans="2:6" x14ac:dyDescent="0.25">
      <c r="B19" s="13" t="s">
        <v>6</v>
      </c>
      <c r="C19" s="13" t="s">
        <v>14</v>
      </c>
      <c r="D19" s="14" t="s">
        <v>7</v>
      </c>
    </row>
    <row r="20" spans="2:6" x14ac:dyDescent="0.25">
      <c r="B20" s="15" t="s">
        <v>8</v>
      </c>
      <c r="C20" s="20">
        <v>0.03</v>
      </c>
      <c r="D20" s="16">
        <f>$C$7*C20</f>
        <v>5400</v>
      </c>
    </row>
    <row r="21" spans="2:6" x14ac:dyDescent="0.25">
      <c r="B21" s="15" t="s">
        <v>9</v>
      </c>
      <c r="C21" s="20">
        <v>6.4999999999999997E-3</v>
      </c>
      <c r="D21" s="16">
        <f>$C$7*C21</f>
        <v>1170</v>
      </c>
    </row>
    <row r="22" spans="2:6" x14ac:dyDescent="0.25">
      <c r="B22" s="15" t="s">
        <v>10</v>
      </c>
      <c r="C22" s="20">
        <v>0.03</v>
      </c>
      <c r="D22" s="16">
        <f>$C$7*C22</f>
        <v>5400</v>
      </c>
    </row>
    <row r="23" spans="2:6" x14ac:dyDescent="0.25">
      <c r="B23" s="15" t="s">
        <v>12</v>
      </c>
      <c r="C23" s="20">
        <v>4.8000000000000001E-2</v>
      </c>
      <c r="D23" s="16">
        <f>$C$7*C23</f>
        <v>8640</v>
      </c>
      <c r="F23" s="4"/>
    </row>
    <row r="24" spans="2:6" x14ac:dyDescent="0.25">
      <c r="B24" s="15" t="s">
        <v>13</v>
      </c>
      <c r="C24" s="20">
        <v>2.8799999999999999E-2</v>
      </c>
      <c r="D24" s="16">
        <f>$C$7*C24</f>
        <v>5184</v>
      </c>
      <c r="F24" s="4"/>
    </row>
    <row r="25" spans="2:6" x14ac:dyDescent="0.25">
      <c r="B25" s="17" t="s">
        <v>40</v>
      </c>
      <c r="C25" s="21">
        <f>D25/C7</f>
        <v>0.14330000000000001</v>
      </c>
      <c r="D25" s="18">
        <f>SUM(D20:D24)</f>
        <v>25794</v>
      </c>
    </row>
    <row r="28" spans="2:6" ht="30" customHeight="1" x14ac:dyDescent="0.25">
      <c r="B28" s="66" t="s">
        <v>41</v>
      </c>
      <c r="C28" s="67"/>
      <c r="D28" s="67"/>
    </row>
    <row r="29" spans="2:6" x14ac:dyDescent="0.25">
      <c r="B29" s="13" t="s">
        <v>6</v>
      </c>
      <c r="C29" s="13" t="s">
        <v>14</v>
      </c>
      <c r="D29" s="14" t="s">
        <v>7</v>
      </c>
    </row>
    <row r="30" spans="2:6" x14ac:dyDescent="0.25">
      <c r="B30" s="15" t="s">
        <v>15</v>
      </c>
      <c r="C30" s="22">
        <f>'Anexo III - Simples Nacional'!D4</f>
        <v>0.06</v>
      </c>
      <c r="D30" s="19">
        <f>C7*C30</f>
        <v>10800</v>
      </c>
    </row>
    <row r="31" spans="2:6" x14ac:dyDescent="0.25">
      <c r="B31" s="15" t="s">
        <v>56</v>
      </c>
      <c r="C31" s="22">
        <v>0.11</v>
      </c>
      <c r="D31" s="19">
        <f>C9*C31</f>
        <v>5544</v>
      </c>
    </row>
    <row r="32" spans="2:6" x14ac:dyDescent="0.25">
      <c r="B32" s="15" t="s">
        <v>57</v>
      </c>
      <c r="C32" s="22">
        <v>0.15</v>
      </c>
      <c r="D32" s="19">
        <f>(E32*C32)-4566.23</f>
        <v>2162.17</v>
      </c>
      <c r="E32" s="28">
        <f>C9-D31</f>
        <v>44856</v>
      </c>
    </row>
    <row r="33" spans="2:4" x14ac:dyDescent="0.25">
      <c r="B33" s="17" t="s">
        <v>40</v>
      </c>
      <c r="C33" s="21">
        <f>D33/C7</f>
        <v>0.10281205555555555</v>
      </c>
      <c r="D33" s="18">
        <f>SUM(D30:D32)</f>
        <v>18506.169999999998</v>
      </c>
    </row>
    <row r="35" spans="2:4" x14ac:dyDescent="0.25">
      <c r="D35" s="4">
        <f>D25-D33</f>
        <v>7287.8300000000017</v>
      </c>
    </row>
    <row r="37" spans="2:4" x14ac:dyDescent="0.25">
      <c r="B37" s="15" t="s">
        <v>58</v>
      </c>
      <c r="C37" s="19">
        <f>D25</f>
        <v>25794</v>
      </c>
    </row>
    <row r="38" spans="2:4" x14ac:dyDescent="0.25">
      <c r="B38" s="15" t="s">
        <v>59</v>
      </c>
      <c r="C38" s="19">
        <f>D33</f>
        <v>18506.169999999998</v>
      </c>
    </row>
    <row r="39" spans="2:4" x14ac:dyDescent="0.25">
      <c r="B39" s="15" t="s">
        <v>60</v>
      </c>
      <c r="C39" s="16">
        <f>C37-C38</f>
        <v>7287.8300000000017</v>
      </c>
    </row>
    <row r="42" spans="2:4" x14ac:dyDescent="0.25">
      <c r="B42" t="s">
        <v>49</v>
      </c>
    </row>
    <row r="43" spans="2:4" ht="8.25" customHeight="1" x14ac:dyDescent="0.25"/>
    <row r="44" spans="2:4" x14ac:dyDescent="0.25">
      <c r="B44" t="s">
        <v>47</v>
      </c>
    </row>
    <row r="45" spans="2:4" x14ac:dyDescent="0.25">
      <c r="B45" t="s">
        <v>48</v>
      </c>
    </row>
  </sheetData>
  <mergeCells count="3">
    <mergeCell ref="B12:D12"/>
    <mergeCell ref="B18:D18"/>
    <mergeCell ref="B28:D28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D976C-267A-4333-89E0-EC0CCE57A51F}">
  <dimension ref="B1:K44"/>
  <sheetViews>
    <sheetView showGridLines="0" topLeftCell="A18" zoomScale="110" zoomScaleNormal="110" workbookViewId="0">
      <selection activeCell="B33" sqref="B33:D33"/>
    </sheetView>
  </sheetViews>
  <sheetFormatPr defaultRowHeight="15" x14ac:dyDescent="0.25"/>
  <cols>
    <col min="2" max="2" width="28.7109375" customWidth="1"/>
    <col min="3" max="3" width="23.85546875" hidden="1" customWidth="1"/>
    <col min="4" max="4" width="22.42578125" customWidth="1"/>
    <col min="5" max="5" width="16" customWidth="1"/>
    <col min="6" max="6" width="37.7109375" customWidth="1"/>
    <col min="7" max="7" width="20" customWidth="1"/>
    <col min="8" max="8" width="18.140625" style="1" customWidth="1"/>
    <col min="9" max="9" width="15.7109375" customWidth="1"/>
    <col min="11" max="11" width="9.5703125" bestFit="1" customWidth="1"/>
  </cols>
  <sheetData>
    <row r="1" spans="2:11" ht="32.25" customHeight="1" x14ac:dyDescent="0.25">
      <c r="G1" s="5" t="s">
        <v>16</v>
      </c>
      <c r="H1" s="5" t="s">
        <v>17</v>
      </c>
      <c r="I1" s="5" t="s">
        <v>18</v>
      </c>
    </row>
    <row r="2" spans="2:11" x14ac:dyDescent="0.25">
      <c r="B2" t="s">
        <v>2</v>
      </c>
      <c r="D2" s="1">
        <v>15000</v>
      </c>
      <c r="G2" s="4">
        <f>D2*C11</f>
        <v>2325</v>
      </c>
      <c r="H2" s="4">
        <f>D2*C21</f>
        <v>2149.5</v>
      </c>
      <c r="I2" s="4">
        <f>D2*C30</f>
        <v>1542.1808333333331</v>
      </c>
    </row>
    <row r="3" spans="2:11" x14ac:dyDescent="0.25">
      <c r="B3" t="s">
        <v>4</v>
      </c>
      <c r="D3" s="1">
        <f>D2*12</f>
        <v>180000</v>
      </c>
      <c r="G3" s="4">
        <f>D3*C11</f>
        <v>27900</v>
      </c>
      <c r="H3" s="4">
        <f>D3*C21</f>
        <v>25794.000000000004</v>
      </c>
      <c r="I3" s="4">
        <f>D3*C30</f>
        <v>18506.169999999998</v>
      </c>
    </row>
    <row r="4" spans="2:11" x14ac:dyDescent="0.25">
      <c r="B4" t="s">
        <v>11</v>
      </c>
      <c r="D4" s="1">
        <f>D2*28%</f>
        <v>4200</v>
      </c>
      <c r="H4" s="4"/>
    </row>
    <row r="5" spans="2:11" x14ac:dyDescent="0.25">
      <c r="B5" t="s">
        <v>21</v>
      </c>
      <c r="D5" s="1">
        <f>D4*12</f>
        <v>50400</v>
      </c>
      <c r="H5" s="4"/>
    </row>
    <row r="6" spans="2:11" x14ac:dyDescent="0.25">
      <c r="C6" s="1"/>
      <c r="H6"/>
    </row>
    <row r="7" spans="2:11" x14ac:dyDescent="0.25">
      <c r="C7" s="1"/>
      <c r="E7" s="3"/>
      <c r="H7"/>
    </row>
    <row r="8" spans="2:11" ht="60" customHeight="1" x14ac:dyDescent="0.3">
      <c r="B8" s="71" t="s">
        <v>51</v>
      </c>
      <c r="C8" s="72"/>
      <c r="D8" s="72"/>
      <c r="H8"/>
      <c r="K8" s="27"/>
    </row>
    <row r="9" spans="2:11" ht="18.75" x14ac:dyDescent="0.3">
      <c r="B9" s="29" t="s">
        <v>6</v>
      </c>
      <c r="C9" s="29" t="s">
        <v>14</v>
      </c>
      <c r="D9" s="30" t="s">
        <v>7</v>
      </c>
      <c r="E9" s="2"/>
      <c r="H9"/>
      <c r="K9" s="4"/>
    </row>
    <row r="10" spans="2:11" ht="18.75" x14ac:dyDescent="0.3">
      <c r="B10" s="31" t="str">
        <f>'Análise tributária'!B14</f>
        <v>Simples Nacional</v>
      </c>
      <c r="C10" s="32">
        <f>'Análise tributária'!C14</f>
        <v>0.155</v>
      </c>
      <c r="D10" s="33">
        <f>D3*C10</f>
        <v>27900</v>
      </c>
      <c r="H10"/>
    </row>
    <row r="11" spans="2:11" ht="18.75" x14ac:dyDescent="0.3">
      <c r="B11" s="34" t="s">
        <v>40</v>
      </c>
      <c r="C11" s="35">
        <f>D11/D3</f>
        <v>0.155</v>
      </c>
      <c r="D11" s="36">
        <f>SUM(D10)</f>
        <v>27900</v>
      </c>
      <c r="E11" s="4"/>
      <c r="H11"/>
    </row>
    <row r="12" spans="2:11" x14ac:dyDescent="0.25">
      <c r="C12" s="1"/>
      <c r="H12"/>
    </row>
    <row r="14" spans="2:11" ht="24.75" customHeight="1" x14ac:dyDescent="0.25">
      <c r="B14" s="73" t="s">
        <v>52</v>
      </c>
      <c r="C14" s="74"/>
      <c r="D14" s="74"/>
    </row>
    <row r="15" spans="2:11" ht="18.75" x14ac:dyDescent="0.3">
      <c r="B15" s="37" t="s">
        <v>6</v>
      </c>
      <c r="C15" s="37" t="s">
        <v>14</v>
      </c>
      <c r="D15" s="38" t="s">
        <v>7</v>
      </c>
    </row>
    <row r="16" spans="2:11" ht="18.75" x14ac:dyDescent="0.3">
      <c r="B16" s="39" t="str">
        <f>'Análise tributária'!B20</f>
        <v>ISS</v>
      </c>
      <c r="C16" s="40">
        <f>'Análise tributária'!C20</f>
        <v>0.03</v>
      </c>
      <c r="D16" s="41">
        <f>$D$3*C16</f>
        <v>5400</v>
      </c>
    </row>
    <row r="17" spans="2:11" ht="18.75" x14ac:dyDescent="0.3">
      <c r="B17" s="39" t="str">
        <f>'Análise tributária'!B21</f>
        <v>PIS</v>
      </c>
      <c r="C17" s="40">
        <f>'Análise tributária'!C21</f>
        <v>6.4999999999999997E-3</v>
      </c>
      <c r="D17" s="41">
        <f>$D$3*C17</f>
        <v>1170</v>
      </c>
    </row>
    <row r="18" spans="2:11" ht="18.75" x14ac:dyDescent="0.3">
      <c r="B18" s="39" t="str">
        <f>'Análise tributária'!B22</f>
        <v>COFINS</v>
      </c>
      <c r="C18" s="40">
        <f>'Análise tributária'!C22</f>
        <v>0.03</v>
      </c>
      <c r="D18" s="41">
        <f>$D$3*C18</f>
        <v>5400</v>
      </c>
    </row>
    <row r="19" spans="2:11" ht="18.75" x14ac:dyDescent="0.3">
      <c r="B19" s="39" t="str">
        <f>'Análise tributária'!B23</f>
        <v>IRPJ</v>
      </c>
      <c r="C19" s="40">
        <f>'Análise tributária'!C23</f>
        <v>4.8000000000000001E-2</v>
      </c>
      <c r="D19" s="41">
        <f>$D$3*C19</f>
        <v>8640</v>
      </c>
      <c r="F19" s="4"/>
    </row>
    <row r="20" spans="2:11" ht="18.75" x14ac:dyDescent="0.3">
      <c r="B20" s="39" t="str">
        <f>'Análise tributária'!B24</f>
        <v>CSLL</v>
      </c>
      <c r="C20" s="40">
        <f>'Análise tributária'!C24</f>
        <v>2.8799999999999999E-2</v>
      </c>
      <c r="D20" s="41">
        <f>$D$3*C20</f>
        <v>5184</v>
      </c>
      <c r="F20" s="4"/>
    </row>
    <row r="21" spans="2:11" ht="18.75" x14ac:dyDescent="0.3">
      <c r="B21" s="44" t="s">
        <v>53</v>
      </c>
      <c r="C21" s="45">
        <f>D21/D3</f>
        <v>0.14330000000000001</v>
      </c>
      <c r="D21" s="46">
        <f>SUM(D16:D20)</f>
        <v>25794</v>
      </c>
    </row>
    <row r="22" spans="2:11" ht="18.75" x14ac:dyDescent="0.3">
      <c r="B22" s="57" t="s">
        <v>46</v>
      </c>
      <c r="C22" s="58">
        <f>D22/D4</f>
        <v>3.4119047619047624E-5</v>
      </c>
      <c r="D22" s="59">
        <f>C21</f>
        <v>0.14330000000000001</v>
      </c>
    </row>
    <row r="23" spans="2:11" x14ac:dyDescent="0.25">
      <c r="B23" s="75" t="s">
        <v>55</v>
      </c>
      <c r="C23" s="76"/>
      <c r="D23" s="76"/>
    </row>
    <row r="25" spans="2:11" ht="42.75" customHeight="1" x14ac:dyDescent="0.25">
      <c r="B25" s="73" t="s">
        <v>54</v>
      </c>
      <c r="C25" s="74"/>
      <c r="D25" s="74"/>
      <c r="K25" s="27"/>
    </row>
    <row r="26" spans="2:11" ht="18.75" x14ac:dyDescent="0.3">
      <c r="B26" s="37" t="s">
        <v>6</v>
      </c>
      <c r="C26" s="37" t="s">
        <v>14</v>
      </c>
      <c r="D26" s="38" t="s">
        <v>7</v>
      </c>
    </row>
    <row r="27" spans="2:11" ht="18.75" x14ac:dyDescent="0.3">
      <c r="B27" s="39" t="str">
        <f>'Análise tributária'!B30</f>
        <v>Simples Nacional</v>
      </c>
      <c r="C27" s="40">
        <f>'Análise tributária'!C30</f>
        <v>0.06</v>
      </c>
      <c r="D27" s="41">
        <f>D3*C27</f>
        <v>10800</v>
      </c>
    </row>
    <row r="28" spans="2:11" ht="18.75" x14ac:dyDescent="0.3">
      <c r="B28" s="39" t="str">
        <f>'Análise tributária'!B31</f>
        <v>INSS Pró-Labore</v>
      </c>
      <c r="C28" s="40">
        <f>'Análise tributária'!C31</f>
        <v>0.11</v>
      </c>
      <c r="D28" s="41">
        <f>D5*C28</f>
        <v>5544</v>
      </c>
    </row>
    <row r="29" spans="2:11" ht="18.75" x14ac:dyDescent="0.3">
      <c r="B29" s="39" t="str">
        <f>'Análise tributária'!B32</f>
        <v>IRRF Pró-Labore</v>
      </c>
      <c r="C29" s="40">
        <f>'Análise tributária'!C32</f>
        <v>0.15</v>
      </c>
      <c r="D29" s="41">
        <f>(E29*C29)-4566.23</f>
        <v>2162.17</v>
      </c>
      <c r="E29" s="23">
        <f>D5-D28</f>
        <v>44856</v>
      </c>
    </row>
    <row r="30" spans="2:11" ht="18.75" x14ac:dyDescent="0.3">
      <c r="B30" s="44" t="s">
        <v>40</v>
      </c>
      <c r="C30" s="45">
        <f>D30/D3</f>
        <v>0.10281205555555555</v>
      </c>
      <c r="D30" s="46">
        <f>SUM(D27:D29)</f>
        <v>18506.169999999998</v>
      </c>
    </row>
    <row r="31" spans="2:11" ht="18.75" x14ac:dyDescent="0.3">
      <c r="B31" s="57" t="s">
        <v>46</v>
      </c>
      <c r="C31" s="58" t="e">
        <f>D31/D13</f>
        <v>#DIV/0!</v>
      </c>
      <c r="D31" s="59">
        <f>C30</f>
        <v>0.10281205555555555</v>
      </c>
    </row>
    <row r="32" spans="2:11" x14ac:dyDescent="0.25">
      <c r="B32" s="75" t="s">
        <v>55</v>
      </c>
      <c r="C32" s="76"/>
      <c r="D32" s="76"/>
    </row>
    <row r="33" spans="2:8" x14ac:dyDescent="0.25">
      <c r="B33" s="56" t="s">
        <v>66</v>
      </c>
      <c r="C33" s="54"/>
      <c r="D33" s="55">
        <f>'Análise tributária'!C8</f>
        <v>4200</v>
      </c>
    </row>
    <row r="34" spans="2:8" x14ac:dyDescent="0.25">
      <c r="B34" s="47"/>
      <c r="C34" s="47"/>
      <c r="D34" s="47"/>
    </row>
    <row r="35" spans="2:8" x14ac:dyDescent="0.25">
      <c r="D35" s="4"/>
      <c r="E35" s="4"/>
    </row>
    <row r="36" spans="2:8" ht="18.75" x14ac:dyDescent="0.3">
      <c r="F36" s="42" t="s">
        <v>65</v>
      </c>
      <c r="G36" s="38">
        <f>'Análise tributária'!C37</f>
        <v>25794</v>
      </c>
    </row>
    <row r="37" spans="2:8" ht="18.75" x14ac:dyDescent="0.3">
      <c r="F37" s="42" t="s">
        <v>64</v>
      </c>
      <c r="G37" s="38">
        <f>'Análise tributária'!C38</f>
        <v>18506.169999999998</v>
      </c>
    </row>
    <row r="38" spans="2:8" ht="18.75" x14ac:dyDescent="0.3">
      <c r="F38" s="44" t="s">
        <v>60</v>
      </c>
      <c r="G38" s="48">
        <f>'Análise tributária'!C39</f>
        <v>7287.8300000000017</v>
      </c>
      <c r="H38" s="49"/>
    </row>
    <row r="39" spans="2:8" ht="18.75" x14ac:dyDescent="0.3">
      <c r="H39" s="43"/>
    </row>
    <row r="41" spans="2:8" ht="21" x14ac:dyDescent="0.35">
      <c r="F41" s="77" t="s">
        <v>61</v>
      </c>
      <c r="G41" s="78"/>
    </row>
    <row r="42" spans="2:8" ht="21" x14ac:dyDescent="0.35">
      <c r="F42" s="50" t="s">
        <v>62</v>
      </c>
      <c r="G42" s="51">
        <f>'Análise tributária'!C7</f>
        <v>180000</v>
      </c>
    </row>
    <row r="43" spans="2:8" ht="21" x14ac:dyDescent="0.35">
      <c r="F43" s="52" t="s">
        <v>63</v>
      </c>
      <c r="G43" s="53">
        <f>G38</f>
        <v>7287.8300000000017</v>
      </c>
    </row>
    <row r="44" spans="2:8" ht="21" x14ac:dyDescent="0.35">
      <c r="F44" s="69">
        <f>G43/G42</f>
        <v>4.0487944444444451E-2</v>
      </c>
      <c r="G44" s="70"/>
    </row>
  </sheetData>
  <mergeCells count="7">
    <mergeCell ref="F44:G44"/>
    <mergeCell ref="B8:D8"/>
    <mergeCell ref="B14:D14"/>
    <mergeCell ref="B25:D25"/>
    <mergeCell ref="B23:D23"/>
    <mergeCell ref="B32:D32"/>
    <mergeCell ref="F41:G41"/>
  </mergeCells>
  <pageMargins left="0.511811024" right="0.511811024" top="0.78740157499999996" bottom="0.78740157499999996" header="0.31496062000000002" footer="0.31496062000000002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75A7A-8F39-40DC-A7A1-18900A410578}">
  <dimension ref="B1:K44"/>
  <sheetViews>
    <sheetView showGridLines="0" topLeftCell="A18" zoomScale="110" zoomScaleNormal="110" workbookViewId="0">
      <selection activeCell="F32" sqref="F32"/>
    </sheetView>
  </sheetViews>
  <sheetFormatPr defaultRowHeight="15" x14ac:dyDescent="0.25"/>
  <cols>
    <col min="2" max="2" width="28.7109375" customWidth="1"/>
    <col min="3" max="3" width="23.85546875" hidden="1" customWidth="1"/>
    <col min="4" max="4" width="22.42578125" customWidth="1"/>
    <col min="5" max="5" width="16" customWidth="1"/>
    <col min="6" max="6" width="51.85546875" customWidth="1"/>
    <col min="7" max="7" width="20" customWidth="1"/>
    <col min="8" max="8" width="18.140625" style="1" customWidth="1"/>
    <col min="9" max="9" width="15.7109375" customWidth="1"/>
    <col min="11" max="11" width="9.5703125" bestFit="1" customWidth="1"/>
  </cols>
  <sheetData>
    <row r="1" spans="2:11" ht="32.25" customHeight="1" x14ac:dyDescent="0.25">
      <c r="G1" s="5" t="s">
        <v>16</v>
      </c>
      <c r="H1" s="5" t="s">
        <v>17</v>
      </c>
      <c r="I1" s="5" t="s">
        <v>18</v>
      </c>
    </row>
    <row r="2" spans="2:11" x14ac:dyDescent="0.25">
      <c r="B2" t="s">
        <v>2</v>
      </c>
      <c r="D2" s="1">
        <v>15000</v>
      </c>
      <c r="G2" s="4">
        <f>D2*C11</f>
        <v>2325</v>
      </c>
      <c r="H2" s="4">
        <f>D2*C21</f>
        <v>2149.5</v>
      </c>
      <c r="I2" s="4">
        <f>D2*C30</f>
        <v>1542.1808333333331</v>
      </c>
    </row>
    <row r="3" spans="2:11" x14ac:dyDescent="0.25">
      <c r="B3" t="s">
        <v>4</v>
      </c>
      <c r="D3" s="1">
        <f>D2*12</f>
        <v>180000</v>
      </c>
      <c r="G3" s="4">
        <f>D3*C11</f>
        <v>27900</v>
      </c>
      <c r="H3" s="4">
        <f>D3*C21</f>
        <v>25794.000000000004</v>
      </c>
      <c r="I3" s="4">
        <f>D3*C30</f>
        <v>18506.169999999998</v>
      </c>
    </row>
    <row r="4" spans="2:11" x14ac:dyDescent="0.25">
      <c r="B4" t="s">
        <v>11</v>
      </c>
      <c r="D4" s="1">
        <f>D2*28%</f>
        <v>4200</v>
      </c>
      <c r="H4" s="4"/>
    </row>
    <row r="5" spans="2:11" x14ac:dyDescent="0.25">
      <c r="B5" t="s">
        <v>21</v>
      </c>
      <c r="D5" s="1">
        <f>D4*12</f>
        <v>50400</v>
      </c>
      <c r="H5" s="4"/>
    </row>
    <row r="6" spans="2:11" x14ac:dyDescent="0.25">
      <c r="C6" s="1"/>
      <c r="H6"/>
    </row>
    <row r="7" spans="2:11" x14ac:dyDescent="0.25">
      <c r="C7" s="1"/>
      <c r="E7" s="3"/>
      <c r="H7"/>
    </row>
    <row r="8" spans="2:11" ht="60" customHeight="1" x14ac:dyDescent="0.3">
      <c r="B8" s="71" t="s">
        <v>51</v>
      </c>
      <c r="C8" s="72"/>
      <c r="D8" s="72"/>
      <c r="H8"/>
      <c r="K8" s="27"/>
    </row>
    <row r="9" spans="2:11" ht="18.75" x14ac:dyDescent="0.3">
      <c r="B9" s="60" t="s">
        <v>6</v>
      </c>
      <c r="C9" s="60" t="s">
        <v>14</v>
      </c>
      <c r="D9" s="30" t="s">
        <v>7</v>
      </c>
      <c r="E9" s="2"/>
      <c r="H9"/>
      <c r="K9" s="4"/>
    </row>
    <row r="10" spans="2:11" ht="18.75" x14ac:dyDescent="0.3">
      <c r="B10" s="31" t="str">
        <f>'Análise tributária'!B14</f>
        <v>Simples Nacional</v>
      </c>
      <c r="C10" s="32">
        <f>'Análise tributária'!C14</f>
        <v>0.155</v>
      </c>
      <c r="D10" s="33">
        <f>D3*C10</f>
        <v>27900</v>
      </c>
      <c r="H10"/>
    </row>
    <row r="11" spans="2:11" ht="18.75" x14ac:dyDescent="0.3">
      <c r="B11" s="34" t="s">
        <v>40</v>
      </c>
      <c r="C11" s="35">
        <f>D11/D3</f>
        <v>0.155</v>
      </c>
      <c r="D11" s="36">
        <f>SUM(D10)</f>
        <v>27900</v>
      </c>
      <c r="E11" s="4"/>
      <c r="H11"/>
    </row>
    <row r="12" spans="2:11" x14ac:dyDescent="0.25">
      <c r="C12" s="1"/>
      <c r="H12"/>
    </row>
    <row r="14" spans="2:11" ht="24.75" customHeight="1" x14ac:dyDescent="0.25">
      <c r="B14" s="73" t="s">
        <v>52</v>
      </c>
      <c r="C14" s="74"/>
      <c r="D14" s="74"/>
    </row>
    <row r="15" spans="2:11" ht="18.75" x14ac:dyDescent="0.3">
      <c r="B15" s="37" t="s">
        <v>6</v>
      </c>
      <c r="C15" s="37" t="s">
        <v>14</v>
      </c>
      <c r="D15" s="38" t="s">
        <v>7</v>
      </c>
    </row>
    <row r="16" spans="2:11" ht="18.75" x14ac:dyDescent="0.3">
      <c r="B16" s="39" t="str">
        <f>'Análise tributária'!B20</f>
        <v>ISS</v>
      </c>
      <c r="C16" s="40">
        <f>'Análise tributária'!C20</f>
        <v>0.03</v>
      </c>
      <c r="D16" s="41">
        <f>$D$3*C16</f>
        <v>5400</v>
      </c>
    </row>
    <row r="17" spans="2:11" ht="18.75" x14ac:dyDescent="0.3">
      <c r="B17" s="39" t="str">
        <f>'Análise tributária'!B21</f>
        <v>PIS</v>
      </c>
      <c r="C17" s="40">
        <f>'Análise tributária'!C21</f>
        <v>6.4999999999999997E-3</v>
      </c>
      <c r="D17" s="41">
        <f>$D$3*C17</f>
        <v>1170</v>
      </c>
    </row>
    <row r="18" spans="2:11" ht="18.75" x14ac:dyDescent="0.3">
      <c r="B18" s="39" t="str">
        <f>'Análise tributária'!B22</f>
        <v>COFINS</v>
      </c>
      <c r="C18" s="40">
        <f>'Análise tributária'!C22</f>
        <v>0.03</v>
      </c>
      <c r="D18" s="41">
        <f>$D$3*C18</f>
        <v>5400</v>
      </c>
    </row>
    <row r="19" spans="2:11" ht="18.75" x14ac:dyDescent="0.3">
      <c r="B19" s="39" t="str">
        <f>'Análise tributária'!B23</f>
        <v>IRPJ</v>
      </c>
      <c r="C19" s="40">
        <f>'Análise tributária'!C23</f>
        <v>4.8000000000000001E-2</v>
      </c>
      <c r="D19" s="41">
        <f>$D$3*C19</f>
        <v>8640</v>
      </c>
      <c r="F19" s="4"/>
    </row>
    <row r="20" spans="2:11" ht="18.75" x14ac:dyDescent="0.3">
      <c r="B20" s="39" t="str">
        <f>'Análise tributária'!B24</f>
        <v>CSLL</v>
      </c>
      <c r="C20" s="40">
        <f>'Análise tributária'!C24</f>
        <v>2.8799999999999999E-2</v>
      </c>
      <c r="D20" s="41">
        <f>$D$3*C20</f>
        <v>5184</v>
      </c>
      <c r="F20" s="4"/>
    </row>
    <row r="21" spans="2:11" ht="18.75" x14ac:dyDescent="0.3">
      <c r="B21" s="44" t="s">
        <v>53</v>
      </c>
      <c r="C21" s="45">
        <f>D21/D3</f>
        <v>0.14330000000000001</v>
      </c>
      <c r="D21" s="46">
        <f>SUM(D16:D20)</f>
        <v>25794</v>
      </c>
    </row>
    <row r="22" spans="2:11" ht="18.75" x14ac:dyDescent="0.3">
      <c r="B22" s="57" t="s">
        <v>46</v>
      </c>
      <c r="C22" s="58">
        <f>D22/D4</f>
        <v>3.4119047619047624E-5</v>
      </c>
      <c r="D22" s="59">
        <f>C21</f>
        <v>0.14330000000000001</v>
      </c>
    </row>
    <row r="23" spans="2:11" x14ac:dyDescent="0.25">
      <c r="B23" s="75" t="s">
        <v>55</v>
      </c>
      <c r="C23" s="76"/>
      <c r="D23" s="76"/>
    </row>
    <row r="25" spans="2:11" ht="42.75" customHeight="1" x14ac:dyDescent="0.25">
      <c r="B25" s="73" t="s">
        <v>54</v>
      </c>
      <c r="C25" s="74"/>
      <c r="D25" s="74"/>
      <c r="K25" s="27"/>
    </row>
    <row r="26" spans="2:11" ht="18.75" x14ac:dyDescent="0.3">
      <c r="B26" s="37" t="s">
        <v>6</v>
      </c>
      <c r="C26" s="37" t="s">
        <v>14</v>
      </c>
      <c r="D26" s="38" t="s">
        <v>7</v>
      </c>
    </row>
    <row r="27" spans="2:11" ht="18.75" x14ac:dyDescent="0.3">
      <c r="B27" s="39" t="str">
        <f>'Análise tributária'!B30</f>
        <v>Simples Nacional</v>
      </c>
      <c r="C27" s="40">
        <f>'Análise tributária'!C30</f>
        <v>0.06</v>
      </c>
      <c r="D27" s="41">
        <f>D3*C27</f>
        <v>10800</v>
      </c>
    </row>
    <row r="28" spans="2:11" ht="18.75" x14ac:dyDescent="0.3">
      <c r="B28" s="39" t="str">
        <f>'Análise tributária'!B31</f>
        <v>INSS Pró-Labore</v>
      </c>
      <c r="C28" s="40">
        <f>'Análise tributária'!C31</f>
        <v>0.11</v>
      </c>
      <c r="D28" s="41">
        <f>D5*C28</f>
        <v>5544</v>
      </c>
    </row>
    <row r="29" spans="2:11" ht="18.75" x14ac:dyDescent="0.3">
      <c r="B29" s="39" t="str">
        <f>'Análise tributária'!B32</f>
        <v>IRRF Pró-Labore</v>
      </c>
      <c r="C29" s="40">
        <f>'Análise tributária'!C32</f>
        <v>0.15</v>
      </c>
      <c r="D29" s="41">
        <f>(E29*C29)-4566.23</f>
        <v>2162.17</v>
      </c>
      <c r="E29" s="23">
        <f>D5-D28</f>
        <v>44856</v>
      </c>
    </row>
    <row r="30" spans="2:11" ht="18.75" x14ac:dyDescent="0.3">
      <c r="B30" s="44" t="s">
        <v>40</v>
      </c>
      <c r="C30" s="45">
        <f>D30/D3</f>
        <v>0.10281205555555555</v>
      </c>
      <c r="D30" s="46">
        <f>SUM(D27:D29)</f>
        <v>18506.169999999998</v>
      </c>
    </row>
    <row r="31" spans="2:11" ht="18.75" x14ac:dyDescent="0.3">
      <c r="B31" s="57" t="s">
        <v>46</v>
      </c>
      <c r="C31" s="58" t="e">
        <f>D31/D13</f>
        <v>#DIV/0!</v>
      </c>
      <c r="D31" s="59">
        <f>C30</f>
        <v>0.10281205555555555</v>
      </c>
    </row>
    <row r="32" spans="2:11" x14ac:dyDescent="0.25">
      <c r="B32" s="75" t="s">
        <v>55</v>
      </c>
      <c r="C32" s="76"/>
      <c r="D32" s="76"/>
    </row>
    <row r="33" spans="2:8" x14ac:dyDescent="0.25">
      <c r="B33" s="56" t="s">
        <v>66</v>
      </c>
      <c r="C33" s="54"/>
      <c r="D33" s="55">
        <f>'Análise tributária'!C8</f>
        <v>4200</v>
      </c>
    </row>
    <row r="34" spans="2:8" x14ac:dyDescent="0.25">
      <c r="B34" s="47"/>
      <c r="C34" s="47"/>
      <c r="D34" s="47"/>
    </row>
    <row r="35" spans="2:8" ht="15.75" thickBot="1" x14ac:dyDescent="0.3">
      <c r="D35" s="4"/>
      <c r="E35" s="4"/>
    </row>
    <row r="36" spans="2:8" ht="19.5" thickBot="1" x14ac:dyDescent="0.35">
      <c r="F36" s="62" t="s">
        <v>67</v>
      </c>
      <c r="G36" s="63">
        <f>'Análise tributária'!C37</f>
        <v>25794</v>
      </c>
    </row>
    <row r="37" spans="2:8" ht="19.5" thickBot="1" x14ac:dyDescent="0.35">
      <c r="F37" s="62" t="s">
        <v>68</v>
      </c>
      <c r="G37" s="63">
        <f>'Análise tributária'!C38</f>
        <v>18506.169999999998</v>
      </c>
    </row>
    <row r="38" spans="2:8" ht="19.5" thickBot="1" x14ac:dyDescent="0.35">
      <c r="F38" s="64" t="s">
        <v>69</v>
      </c>
      <c r="G38" s="65">
        <f>'Análise tributária'!C39</f>
        <v>7287.8300000000017</v>
      </c>
      <c r="H38" s="61"/>
    </row>
    <row r="39" spans="2:8" ht="18.75" x14ac:dyDescent="0.3">
      <c r="H39" s="43"/>
    </row>
    <row r="40" spans="2:8" ht="15.75" thickBot="1" x14ac:dyDescent="0.3"/>
    <row r="41" spans="2:8" ht="19.5" thickBot="1" x14ac:dyDescent="0.35">
      <c r="F41" s="81" t="s">
        <v>61</v>
      </c>
      <c r="G41" s="82"/>
    </row>
    <row r="42" spans="2:8" ht="19.5" thickBot="1" x14ac:dyDescent="0.35">
      <c r="F42" s="62" t="s">
        <v>62</v>
      </c>
      <c r="G42" s="63">
        <f>'Análise tributária'!C7</f>
        <v>180000</v>
      </c>
    </row>
    <row r="43" spans="2:8" ht="19.5" thickBot="1" x14ac:dyDescent="0.35">
      <c r="F43" s="62" t="s">
        <v>63</v>
      </c>
      <c r="G43" s="63">
        <f>G38</f>
        <v>7287.8300000000017</v>
      </c>
    </row>
    <row r="44" spans="2:8" ht="19.5" thickBot="1" x14ac:dyDescent="0.35">
      <c r="F44" s="79">
        <f>G43/G42</f>
        <v>4.0487944444444451E-2</v>
      </c>
      <c r="G44" s="80"/>
    </row>
  </sheetData>
  <mergeCells count="7">
    <mergeCell ref="F44:G44"/>
    <mergeCell ref="B8:D8"/>
    <mergeCell ref="B14:D14"/>
    <mergeCell ref="B23:D23"/>
    <mergeCell ref="B25:D25"/>
    <mergeCell ref="B32:D32"/>
    <mergeCell ref="F41:G41"/>
  </mergeCells>
  <pageMargins left="0.511811024" right="0.511811024" top="0.78740157499999996" bottom="0.78740157499999996" header="0.31496062000000002" footer="0.31496062000000002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4260E-0398-4C33-98CF-D554F09292B7}">
  <dimension ref="B1:E9"/>
  <sheetViews>
    <sheetView showGridLines="0" workbookViewId="0">
      <selection activeCell="F4" sqref="F4"/>
    </sheetView>
  </sheetViews>
  <sheetFormatPr defaultRowHeight="15" x14ac:dyDescent="0.25"/>
  <cols>
    <col min="2" max="2" width="20.42578125" customWidth="1"/>
    <col min="3" max="3" width="32" customWidth="1"/>
    <col min="4" max="5" width="20.42578125" customWidth="1"/>
  </cols>
  <sheetData>
    <row r="1" spans="2:5" ht="15.75" thickBot="1" x14ac:dyDescent="0.3"/>
    <row r="2" spans="2:5" ht="20.25" thickBot="1" x14ac:dyDescent="0.35">
      <c r="B2" s="85" t="s">
        <v>39</v>
      </c>
      <c r="C2" s="86"/>
      <c r="D2" s="86"/>
      <c r="E2" s="87"/>
    </row>
    <row r="3" spans="2:5" ht="26.25" thickBot="1" x14ac:dyDescent="0.3">
      <c r="B3" s="83" t="s">
        <v>22</v>
      </c>
      <c r="C3" s="84"/>
      <c r="D3" s="6" t="s">
        <v>14</v>
      </c>
      <c r="E3" s="6" t="s">
        <v>23</v>
      </c>
    </row>
    <row r="4" spans="2:5" ht="15.75" thickBot="1" x14ac:dyDescent="0.3">
      <c r="B4" s="7" t="s">
        <v>24</v>
      </c>
      <c r="C4" s="8" t="s">
        <v>25</v>
      </c>
      <c r="D4" s="9">
        <v>0.06</v>
      </c>
      <c r="E4" s="10" t="s">
        <v>38</v>
      </c>
    </row>
    <row r="5" spans="2:5" ht="15.75" thickBot="1" x14ac:dyDescent="0.3">
      <c r="B5" s="7" t="s">
        <v>27</v>
      </c>
      <c r="C5" s="8" t="s">
        <v>28</v>
      </c>
      <c r="D5" s="9">
        <v>0.112</v>
      </c>
      <c r="E5" s="11">
        <v>9360</v>
      </c>
    </row>
    <row r="6" spans="2:5" ht="15.75" thickBot="1" x14ac:dyDescent="0.3">
      <c r="B6" s="7" t="s">
        <v>29</v>
      </c>
      <c r="C6" s="8" t="s">
        <v>30</v>
      </c>
      <c r="D6" s="9">
        <v>0.13500000000000001</v>
      </c>
      <c r="E6" s="11">
        <v>17640</v>
      </c>
    </row>
    <row r="7" spans="2:5" ht="15.75" thickBot="1" x14ac:dyDescent="0.3">
      <c r="B7" s="7" t="s">
        <v>31</v>
      </c>
      <c r="C7" s="8" t="s">
        <v>32</v>
      </c>
      <c r="D7" s="9">
        <v>0.16</v>
      </c>
      <c r="E7" s="11">
        <v>35640</v>
      </c>
    </row>
    <row r="8" spans="2:5" ht="15.75" thickBot="1" x14ac:dyDescent="0.3">
      <c r="B8" s="7" t="s">
        <v>33</v>
      </c>
      <c r="C8" s="8" t="s">
        <v>34</v>
      </c>
      <c r="D8" s="9">
        <v>0.21</v>
      </c>
      <c r="E8" s="11">
        <v>125640</v>
      </c>
    </row>
    <row r="9" spans="2:5" ht="15.75" thickBot="1" x14ac:dyDescent="0.3">
      <c r="B9" s="7" t="s">
        <v>35</v>
      </c>
      <c r="C9" s="8" t="s">
        <v>36</v>
      </c>
      <c r="D9" s="9">
        <v>0.33</v>
      </c>
      <c r="E9" s="11">
        <v>648000</v>
      </c>
    </row>
  </sheetData>
  <mergeCells count="2">
    <mergeCell ref="B3:C3"/>
    <mergeCell ref="B2:E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348DB-D408-49D3-8F6F-0638DEE24301}">
  <dimension ref="B1:E11"/>
  <sheetViews>
    <sheetView showGridLines="0" workbookViewId="0">
      <selection activeCell="F5" sqref="F5"/>
    </sheetView>
  </sheetViews>
  <sheetFormatPr defaultRowHeight="15" x14ac:dyDescent="0.25"/>
  <cols>
    <col min="2" max="2" width="22.7109375" customWidth="1"/>
    <col min="3" max="3" width="29.28515625" customWidth="1"/>
    <col min="4" max="5" width="22.7109375" customWidth="1"/>
  </cols>
  <sheetData>
    <row r="1" spans="2:5" ht="15.75" thickBot="1" x14ac:dyDescent="0.3"/>
    <row r="2" spans="2:5" ht="19.5" thickBot="1" x14ac:dyDescent="0.35">
      <c r="B2" s="85" t="s">
        <v>37</v>
      </c>
      <c r="C2" s="86"/>
      <c r="D2" s="86"/>
      <c r="E2" s="87"/>
    </row>
    <row r="3" spans="2:5" ht="15.75" thickBot="1" x14ac:dyDescent="0.3">
      <c r="B3" s="83" t="s">
        <v>22</v>
      </c>
      <c r="C3" s="84"/>
      <c r="D3" s="6" t="s">
        <v>14</v>
      </c>
      <c r="E3" s="6" t="s">
        <v>23</v>
      </c>
    </row>
    <row r="4" spans="2:5" ht="15.75" thickBot="1" x14ac:dyDescent="0.3">
      <c r="B4" s="7" t="s">
        <v>24</v>
      </c>
      <c r="C4" s="8" t="s">
        <v>25</v>
      </c>
      <c r="D4" s="9">
        <v>0.155</v>
      </c>
      <c r="E4" s="10" t="s">
        <v>26</v>
      </c>
    </row>
    <row r="5" spans="2:5" ht="15.75" thickBot="1" x14ac:dyDescent="0.3">
      <c r="B5" s="7" t="s">
        <v>27</v>
      </c>
      <c r="C5" s="8" t="s">
        <v>28</v>
      </c>
      <c r="D5" s="9">
        <v>0.18</v>
      </c>
      <c r="E5" s="11">
        <v>4500</v>
      </c>
    </row>
    <row r="6" spans="2:5" ht="15.75" thickBot="1" x14ac:dyDescent="0.3">
      <c r="B6" s="7" t="s">
        <v>29</v>
      </c>
      <c r="C6" s="8" t="s">
        <v>30</v>
      </c>
      <c r="D6" s="9">
        <v>0.19500000000000001</v>
      </c>
      <c r="E6" s="11">
        <v>9900</v>
      </c>
    </row>
    <row r="7" spans="2:5" ht="15.75" thickBot="1" x14ac:dyDescent="0.3">
      <c r="B7" s="7" t="s">
        <v>31</v>
      </c>
      <c r="C7" s="8" t="s">
        <v>32</v>
      </c>
      <c r="D7" s="9">
        <v>0.20499999999999999</v>
      </c>
      <c r="E7" s="11">
        <v>17100</v>
      </c>
    </row>
    <row r="8" spans="2:5" ht="15.75" thickBot="1" x14ac:dyDescent="0.3">
      <c r="B8" s="7" t="s">
        <v>33</v>
      </c>
      <c r="C8" s="8" t="s">
        <v>34</v>
      </c>
      <c r="D8" s="9">
        <v>0.23</v>
      </c>
      <c r="E8" s="11">
        <v>62100</v>
      </c>
    </row>
    <row r="9" spans="2:5" ht="15.75" thickBot="1" x14ac:dyDescent="0.3">
      <c r="B9" s="7" t="s">
        <v>35</v>
      </c>
      <c r="C9" s="8" t="s">
        <v>36</v>
      </c>
      <c r="D9" s="9">
        <v>0.30499999999999999</v>
      </c>
      <c r="E9" s="11">
        <v>540000</v>
      </c>
    </row>
    <row r="11" spans="2:5" x14ac:dyDescent="0.25">
      <c r="B11" s="12"/>
    </row>
  </sheetData>
  <mergeCells count="2">
    <mergeCell ref="B3:C3"/>
    <mergeCell ref="B2:E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b4b300-94a1-42cd-90d4-c4f6ca44477a" xsi:nil="true"/>
    <lcf76f155ced4ddcb4097134ff3c332f xmlns="4c80457a-d64f-4f96-881a-053382469e9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00C9CF347496B459046FB15BBEC9E8D" ma:contentTypeVersion="11" ma:contentTypeDescription="Crie um novo documento." ma:contentTypeScope="" ma:versionID="e762f8769b684c5a10576849ccb03754">
  <xsd:schema xmlns:xsd="http://www.w3.org/2001/XMLSchema" xmlns:xs="http://www.w3.org/2001/XMLSchema" xmlns:p="http://schemas.microsoft.com/office/2006/metadata/properties" xmlns:ns2="4c80457a-d64f-4f96-881a-053382469e9c" xmlns:ns3="18b4b300-94a1-42cd-90d4-c4f6ca44477a" targetNamespace="http://schemas.microsoft.com/office/2006/metadata/properties" ma:root="true" ma:fieldsID="0831e9992a52597470b112d707bdaa63" ns2:_="" ns3:_="">
    <xsd:import namespace="4c80457a-d64f-4f96-881a-053382469e9c"/>
    <xsd:import namespace="18b4b300-94a1-42cd-90d4-c4f6ca444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80457a-d64f-4f96-881a-053382469e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39a6be0-db5a-40f1-bc8b-64b773da87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b4b300-94a1-42cd-90d4-c4f6ca44477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56b583d-55eb-40e4-9f1c-48dba320ec91}" ma:internalName="TaxCatchAll" ma:showField="CatchAllData" ma:web="18b4b300-94a1-42cd-90d4-c4f6ca444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8B07AB-FC3E-40AD-AF1D-23D5DC1B0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AA3661-7B58-499F-86B9-A684E759998A}">
  <ds:schemaRefs>
    <ds:schemaRef ds:uri="http://schemas.microsoft.com/office/2006/metadata/properties"/>
    <ds:schemaRef ds:uri="http://schemas.microsoft.com/office/infopath/2007/PartnerControls"/>
    <ds:schemaRef ds:uri="18b4b300-94a1-42cd-90d4-c4f6ca44477a"/>
    <ds:schemaRef ds:uri="4c80457a-d64f-4f96-881a-053382469e9c"/>
  </ds:schemaRefs>
</ds:datastoreItem>
</file>

<file path=customXml/itemProps3.xml><?xml version="1.0" encoding="utf-8"?>
<ds:datastoreItem xmlns:ds="http://schemas.openxmlformats.org/officeDocument/2006/customXml" ds:itemID="{F925BC87-AFF1-479F-BDB5-196C83FE72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80457a-d64f-4f96-881a-053382469e9c"/>
    <ds:schemaRef ds:uri="18b4b300-94a1-42cd-90d4-c4f6ca444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Análise tributária</vt:lpstr>
      <vt:lpstr>Tabelas para Slide-Entrega</vt:lpstr>
      <vt:lpstr>Tabelas para Slide-Comercial</vt:lpstr>
      <vt:lpstr>Anexo III - Simples Nacional</vt:lpstr>
      <vt:lpstr>Anexo IV - Simples 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 Tavares | L4 Soluções Contábeis</dc:creator>
  <cp:lastModifiedBy>Leticia Tavares | L4 Soluções Contábeis</cp:lastModifiedBy>
  <dcterms:created xsi:type="dcterms:W3CDTF">2024-10-31T00:18:05Z</dcterms:created>
  <dcterms:modified xsi:type="dcterms:W3CDTF">2025-04-07T16:45:16Z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0x010100500C9CF347496B459046FB15BBEC9E8D</vt:lpwstr>
  </property>
  <property fmtid="{D5CDD505-2E9C-101B-9397-08002B2CF9AE}" pid="3" name="MediaServiceImageTags">
    <vt:lpwstr/>
  </property>
</Properties>
</file>