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tud\OneDrive\Documentos\Gravação\PLANEJAMENTO TRIBUTÁRIO\"/>
    </mc:Choice>
  </mc:AlternateContent>
  <xr:revisionPtr revIDLastSave="0" documentId="13_ncr:1_{8EF3FFBC-685B-433D-B837-73E76E15EB19}" xr6:coauthVersionLast="47" xr6:coauthVersionMax="47" xr10:uidLastSave="{00000000-0000-0000-0000-000000000000}"/>
  <bookViews>
    <workbookView xWindow="57480" yWindow="-120" windowWidth="29040" windowHeight="16440" xr2:uid="{0A9450B0-0EBA-4898-90F4-A26123F82666}"/>
  </bookViews>
  <sheets>
    <sheet name="CÁLCULO" sheetId="2" r:id="rId1"/>
    <sheet name="% PRESUNÇÃO" sheetId="1" r:id="rId2"/>
    <sheet name="% ARBITRAD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2" l="1"/>
  <c r="I32" i="2"/>
  <c r="E16" i="3"/>
  <c r="D20" i="3"/>
  <c r="D19" i="3"/>
  <c r="D18" i="3"/>
  <c r="D17" i="3"/>
  <c r="D16" i="3"/>
  <c r="D15" i="3"/>
  <c r="C13" i="3"/>
  <c r="C21" i="3"/>
  <c r="C20" i="3"/>
  <c r="C19" i="3"/>
  <c r="C18" i="3"/>
  <c r="C17" i="3"/>
  <c r="C16" i="3"/>
  <c r="C15" i="3"/>
  <c r="C14" i="3"/>
  <c r="C12" i="3"/>
  <c r="C11" i="3"/>
  <c r="C10" i="3"/>
  <c r="C9" i="3"/>
  <c r="C8" i="3"/>
  <c r="C7" i="3"/>
  <c r="C6" i="3"/>
  <c r="C5" i="3"/>
  <c r="C4" i="3"/>
  <c r="C21" i="2"/>
  <c r="D8" i="2"/>
  <c r="D19" i="2" s="1"/>
  <c r="C8" i="2"/>
  <c r="C19" i="2" s="1"/>
  <c r="C12" i="2" l="1"/>
  <c r="D12" i="2"/>
  <c r="C11" i="2"/>
  <c r="D11" i="2"/>
  <c r="C18" i="2"/>
  <c r="D18" i="2"/>
  <c r="E19" i="2"/>
  <c r="C13" i="2" l="1"/>
  <c r="D13" i="2"/>
  <c r="C28" i="2"/>
  <c r="C33" i="2" s="1"/>
  <c r="C37" i="2" s="1"/>
  <c r="E18" i="2"/>
  <c r="C27" i="2" s="1"/>
  <c r="C32" i="2" l="1"/>
  <c r="C31" i="2"/>
  <c r="C36" i="2" l="1"/>
</calcChain>
</file>

<file path=xl/sharedStrings.xml><?xml version="1.0" encoding="utf-8"?>
<sst xmlns="http://schemas.openxmlformats.org/spreadsheetml/2006/main" count="104" uniqueCount="60">
  <si>
    <t>Atividade Geradora de Receita</t>
  </si>
  <si>
    <t>Pessoas jurídicas exclusivamente prestadoras de serviços em geral</t>
  </si>
  <si>
    <t>(Receita anual até R$ 120.000,00)</t>
  </si>
  <si>
    <t>Revenda, para consumo, de combustível derivado de petróleo, álcool etílico carburante e gás natural.</t>
  </si>
  <si>
    <t>-</t>
  </si>
  <si>
    <t>Venda de mercadorias e produtos (exceto revenda de combustível para consumo).</t>
  </si>
  <si>
    <t>Atividade Rural.</t>
  </si>
  <si>
    <t>Industrialização.</t>
  </si>
  <si>
    <t>Prestação de serviços hospitalares e de auxílio diagnóstico e terapia, fisioterapia e terapia ocupacional, fonoaudiologia, patologia clínica, imagenologia, radiologia, anatomia patológica e citopatologia, medicina nuclear e análises e patologias clínicas, exames por métodos gráficos, procedimentos endoscópicos, radioterapia, quimioterapia, diálise e oxigenoterapia hiperbárica, desde que a prestadora desses serviços seja organizada sob a forma de sociedade empresária e atenda às normas da Agência Nacional de Vigilância Sanitária (Anvisa).</t>
  </si>
  <si>
    <t>Caso a prestadora desses serviços não seja organizada sob a forma de sociedade empresária e/ou não atenda às normas da Agência Nacional de Vigilância Sanitária (Anvisa), o percentual será de 32% (sem possibilidade de redução para 16%).</t>
  </si>
  <si>
    <t>Prestação de serviços de transporte de carga.</t>
  </si>
  <si>
    <t>Atividades imobiliárias relativas a loteamento de terrenos, incorporação imobiliária, construção de prédios destinados à venda, bem como a venda de imóveis construídos ou adquiridos para revenda.</t>
  </si>
  <si>
    <t>Atividade de construção por empreitada com emprego de todos os materiais indispensáveis à sua execução, sendo tais materiais incorporados à obra.</t>
  </si>
  <si>
    <t>Serviços de transporte (exceto o de cargas).</t>
  </si>
  <si>
    <t>Prestação de serviços relativos ao exercício de profissão legalmente regulamentada.</t>
  </si>
  <si>
    <t>Intermediação de negócios.</t>
  </si>
  <si>
    <t>A atividade de Representação Comercial, por ser profissão regulamentada, não se beneficia da redução da presunção para 16%, segundo determina o relatório complementar da Solução de Consulta Cosit n° 200/2015.</t>
  </si>
  <si>
    <t>Administração, locação ou cessão de bens imóveis, móveis e direitos de qualquer natureza.</t>
  </si>
  <si>
    <t>Construção por administração ou por empreitada unicamente de mão de obra ou com emprego parcial de materiais.</t>
  </si>
  <si>
    <t>Construção, recuperação, reforma, ampliação ou melhoramento de infraestrutura, no caso de contratos de concessão de serviços públicos, independentemente do emprego parcial ou total de materiais.</t>
  </si>
  <si>
    <t>Coleta e transporte de resíduos até aterros sanitários ou local de descarte.</t>
  </si>
  <si>
    <t>Prestação de serviço não mencionada anteriormente.</t>
  </si>
  <si>
    <t>Percentual IRPJ</t>
  </si>
  <si>
    <t>Percentual CSLL</t>
  </si>
  <si>
    <t>RECEITA BRUTA</t>
  </si>
  <si>
    <t>DESCONTOS</t>
  </si>
  <si>
    <t>DEVOLUÇÕES</t>
  </si>
  <si>
    <t>RECEITA LÍQUIDA</t>
  </si>
  <si>
    <t>PRESUNÇÃO IRPJ</t>
  </si>
  <si>
    <t>PRESUNÇÃO CSLL</t>
  </si>
  <si>
    <t>COMÉRCIO</t>
  </si>
  <si>
    <t>SERVIÇO</t>
  </si>
  <si>
    <t>AUTO CENTER (VENDA DE PEÇAS + SERVIÇO)</t>
  </si>
  <si>
    <t>ATIVIDADE:</t>
  </si>
  <si>
    <t>BC TOTAL</t>
  </si>
  <si>
    <t>IRPJ A RECOLHER</t>
  </si>
  <si>
    <t>CSLL A RECOLHER</t>
  </si>
  <si>
    <t>DEMAIS RECEITAS</t>
  </si>
  <si>
    <t>GCAP</t>
  </si>
  <si>
    <t>DOAÇÕES RECEBIDAS</t>
  </si>
  <si>
    <t>RENDIMENTOS FINANCEIROS</t>
  </si>
  <si>
    <t>BC IR ANTES DAS DEMAIS RECEITAS</t>
  </si>
  <si>
    <t>BC CS ANTES DAS DEMAIS RECEITAS</t>
  </si>
  <si>
    <t>IRPJ</t>
  </si>
  <si>
    <t>IRPJ ADICIONAL</t>
  </si>
  <si>
    <t>CSLL</t>
  </si>
  <si>
    <t>INCONDICIONAIS</t>
  </si>
  <si>
    <t>BC TRIMESTRAL FOR SUPERIOR A 60MIL (20MIL X 3)</t>
  </si>
  <si>
    <t>PIS</t>
  </si>
  <si>
    <t>COFINS</t>
  </si>
  <si>
    <t>TOTAL</t>
  </si>
  <si>
    <t>Alíq Pis</t>
  </si>
  <si>
    <t>Alíq Cofins</t>
  </si>
  <si>
    <t>TOTAIS</t>
  </si>
  <si>
    <t>BC APÓS DEMAIS RECEITAS</t>
  </si>
  <si>
    <t>CÁLCULO IRPJ/CSLL</t>
  </si>
  <si>
    <t>CÁLCULO PIS/COFINS</t>
  </si>
  <si>
    <t>PRESUNÇÃO IRPJ/CSLL</t>
  </si>
  <si>
    <t>% RECEITA BRUTA + DEMAIS RECEITAS</t>
  </si>
  <si>
    <t>DEMAIS RECEITAS NÃO PASSAM PELO PERCENTUAL DE PRESUNÇÃO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</si>
</sst>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 applyAlignment="1">
      <alignment horizontal="center" vertical="center" wrapText="1"/>
    </xf>
    <xf numFmtId="9" fontId="0" fillId="0" borderId="0" xfId="0" applyNumberFormat="1"/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3" fontId="0" fillId="0" borderId="0" xfId="1" applyFont="1"/>
    <xf numFmtId="43" fontId="0" fillId="0" borderId="0" xfId="0" applyNumberFormat="1"/>
    <xf numFmtId="0" fontId="2" fillId="0" borderId="0" xfId="0" applyFont="1"/>
    <xf numFmtId="43" fontId="0" fillId="0" borderId="0" xfId="1" applyFont="1" applyBorder="1"/>
    <xf numFmtId="43" fontId="0" fillId="0" borderId="8" xfId="1" applyFont="1" applyBorder="1"/>
    <xf numFmtId="43" fontId="0" fillId="0" borderId="6" xfId="1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43" fontId="0" fillId="0" borderId="9" xfId="0" applyNumberFormat="1" applyBorder="1"/>
    <xf numFmtId="43" fontId="0" fillId="0" borderId="7" xfId="0" applyNumberFormat="1" applyBorder="1"/>
    <xf numFmtId="9" fontId="2" fillId="0" borderId="13" xfId="0" applyNumberFormat="1" applyFont="1" applyBorder="1"/>
    <xf numFmtId="9" fontId="2" fillId="0" borderId="14" xfId="0" applyNumberFormat="1" applyFont="1" applyBorder="1"/>
    <xf numFmtId="9" fontId="2" fillId="0" borderId="15" xfId="0" applyNumberFormat="1" applyFont="1" applyBorder="1"/>
    <xf numFmtId="43" fontId="2" fillId="0" borderId="0" xfId="0" applyNumberFormat="1" applyFont="1"/>
    <xf numFmtId="0" fontId="5" fillId="0" borderId="18" xfId="0" applyFont="1" applyBorder="1" applyAlignment="1">
      <alignment vertical="center" wrapText="1"/>
    </xf>
    <xf numFmtId="10" fontId="4" fillId="0" borderId="19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9" fontId="4" fillId="0" borderId="20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0" borderId="2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4" fillId="0" borderId="22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9" fontId="4" fillId="0" borderId="23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0" fontId="4" fillId="0" borderId="20" xfId="0" applyNumberFormat="1" applyFont="1" applyBorder="1" applyAlignment="1">
      <alignment horizontal="center" vertical="center" wrapText="1"/>
    </xf>
    <xf numFmtId="10" fontId="4" fillId="0" borderId="21" xfId="0" applyNumberFormat="1" applyFon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10" fontId="4" fillId="0" borderId="1" xfId="0" applyNumberFormat="1" applyFont="1" applyBorder="1" applyAlignment="1">
      <alignment vertical="center" wrapText="1"/>
    </xf>
    <xf numFmtId="10" fontId="4" fillId="0" borderId="22" xfId="0" applyNumberFormat="1" applyFont="1" applyBorder="1" applyAlignment="1">
      <alignment horizontal="center" vertical="center" wrapText="1"/>
    </xf>
    <xf numFmtId="10" fontId="4" fillId="0" borderId="23" xfId="0" applyNumberFormat="1" applyFont="1" applyBorder="1" applyAlignment="1">
      <alignment horizontal="center" vertical="center" wrapText="1"/>
    </xf>
    <xf numFmtId="0" fontId="7" fillId="2" borderId="10" xfId="0" applyFont="1" applyFill="1" applyBorder="1"/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3" borderId="2" xfId="0" applyFont="1" applyFill="1" applyBorder="1"/>
    <xf numFmtId="43" fontId="2" fillId="3" borderId="11" xfId="1" applyFont="1" applyFill="1" applyBorder="1"/>
    <xf numFmtId="43" fontId="2" fillId="3" borderId="12" xfId="1" applyFont="1" applyFill="1" applyBorder="1"/>
    <xf numFmtId="10" fontId="2" fillId="0" borderId="0" xfId="0" applyNumberFormat="1" applyFont="1"/>
    <xf numFmtId="9" fontId="2" fillId="0" borderId="0" xfId="0" applyNumberFormat="1" applyFont="1"/>
    <xf numFmtId="0" fontId="2" fillId="0" borderId="16" xfId="0" applyFont="1" applyBorder="1"/>
    <xf numFmtId="43" fontId="0" fillId="0" borderId="5" xfId="0" applyNumberFormat="1" applyBorder="1"/>
    <xf numFmtId="0" fontId="2" fillId="0" borderId="24" xfId="0" applyFont="1" applyBorder="1"/>
    <xf numFmtId="43" fontId="0" fillId="0" borderId="8" xfId="0" applyNumberFormat="1" applyBorder="1"/>
    <xf numFmtId="0" fontId="2" fillId="3" borderId="10" xfId="0" applyFont="1" applyFill="1" applyBorder="1"/>
    <xf numFmtId="43" fontId="2" fillId="3" borderId="11" xfId="0" applyNumberFormat="1" applyFont="1" applyFill="1" applyBorder="1"/>
    <xf numFmtId="43" fontId="2" fillId="3" borderId="12" xfId="0" applyNumberFormat="1" applyFont="1" applyFill="1" applyBorder="1"/>
    <xf numFmtId="9" fontId="2" fillId="0" borderId="7" xfId="0" applyNumberFormat="1" applyFont="1" applyBorder="1"/>
    <xf numFmtId="43" fontId="2" fillId="3" borderId="14" xfId="0" applyNumberFormat="1" applyFont="1" applyFill="1" applyBorder="1"/>
    <xf numFmtId="43" fontId="2" fillId="3" borderId="15" xfId="0" applyNumberFormat="1" applyFont="1" applyFill="1" applyBorder="1"/>
    <xf numFmtId="9" fontId="2" fillId="0" borderId="5" xfId="0" applyNumberFormat="1" applyFont="1" applyBorder="1"/>
    <xf numFmtId="9" fontId="2" fillId="0" borderId="9" xfId="0" applyNumberFormat="1" applyFont="1" applyBorder="1"/>
    <xf numFmtId="9" fontId="2" fillId="0" borderId="6" xfId="0" applyNumberFormat="1" applyFont="1" applyBorder="1"/>
    <xf numFmtId="43" fontId="2" fillId="3" borderId="5" xfId="1" applyFont="1" applyFill="1" applyBorder="1"/>
    <xf numFmtId="43" fontId="2" fillId="3" borderId="6" xfId="1" applyFont="1" applyFill="1" applyBorder="1"/>
    <xf numFmtId="43" fontId="2" fillId="3" borderId="5" xfId="0" applyNumberFormat="1" applyFont="1" applyFill="1" applyBorder="1"/>
    <xf numFmtId="43" fontId="2" fillId="3" borderId="6" xfId="0" applyNumberFormat="1" applyFont="1" applyFill="1" applyBorder="1"/>
    <xf numFmtId="0" fontId="6" fillId="2" borderId="10" xfId="0" applyFont="1" applyFill="1" applyBorder="1"/>
    <xf numFmtId="0" fontId="6" fillId="2" borderId="10" xfId="0" applyFont="1" applyFill="1" applyBorder="1" applyAlignment="1">
      <alignment horizontal="centerContinuous" vertical="center"/>
    </xf>
    <xf numFmtId="0" fontId="7" fillId="2" borderId="12" xfId="0" applyFont="1" applyFill="1" applyBorder="1" applyAlignment="1">
      <alignment horizontal="centerContinuous" vertical="center"/>
    </xf>
    <xf numFmtId="43" fontId="7" fillId="2" borderId="12" xfId="1" applyFont="1" applyFill="1" applyBorder="1" applyAlignment="1">
      <alignment horizontal="centerContinuous" vertical="center"/>
    </xf>
    <xf numFmtId="0" fontId="6" fillId="2" borderId="11" xfId="0" applyFont="1" applyFill="1" applyBorder="1"/>
    <xf numFmtId="0" fontId="6" fillId="2" borderId="12" xfId="0" applyFont="1" applyFill="1" applyBorder="1"/>
    <xf numFmtId="0" fontId="6" fillId="2" borderId="11" xfId="0" applyFont="1" applyFill="1" applyBorder="1" applyAlignment="1">
      <alignment horizontal="centerContinuous" vertical="center"/>
    </xf>
    <xf numFmtId="0" fontId="6" fillId="2" borderId="12" xfId="0" applyFont="1" applyFill="1" applyBorder="1" applyAlignment="1">
      <alignment horizontal="centerContinuous" vertical="center"/>
    </xf>
    <xf numFmtId="0" fontId="6" fillId="2" borderId="2" xfId="0" applyFont="1" applyFill="1" applyBorder="1"/>
    <xf numFmtId="43" fontId="6" fillId="2" borderId="12" xfId="0" applyNumberFormat="1" applyFont="1" applyFill="1" applyBorder="1"/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9" fontId="4" fillId="0" borderId="21" xfId="0" applyNumberFormat="1" applyFont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0" fontId="4" fillId="0" borderId="21" xfId="0" applyNumberFormat="1" applyFont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29DEE-0785-4D30-8E7C-57933B498403}">
  <dimension ref="B2:I37"/>
  <sheetViews>
    <sheetView showGridLines="0" tabSelected="1" zoomScale="130" zoomScaleNormal="130" workbookViewId="0">
      <selection activeCell="C37" sqref="C37"/>
    </sheetView>
  </sheetViews>
  <sheetFormatPr defaultRowHeight="14.4" x14ac:dyDescent="0.3"/>
  <cols>
    <col min="1" max="1" width="4.6640625" customWidth="1"/>
    <col min="2" max="2" width="31.88671875" bestFit="1" customWidth="1"/>
    <col min="3" max="3" width="17.109375" customWidth="1"/>
    <col min="4" max="4" width="11.88671875" bestFit="1" customWidth="1"/>
    <col min="5" max="5" width="17.109375" customWidth="1"/>
    <col min="6" max="6" width="9.5546875" bestFit="1" customWidth="1"/>
    <col min="7" max="7" width="10.109375" customWidth="1"/>
    <col min="8" max="8" width="10.44140625" bestFit="1" customWidth="1"/>
    <col min="9" max="9" width="11.88671875" bestFit="1" customWidth="1"/>
  </cols>
  <sheetData>
    <row r="2" spans="2:6" x14ac:dyDescent="0.3">
      <c r="B2" s="9" t="s">
        <v>33</v>
      </c>
      <c r="C2" t="s">
        <v>32</v>
      </c>
    </row>
    <row r="3" spans="2:6" ht="15" thickBot="1" x14ac:dyDescent="0.35"/>
    <row r="4" spans="2:6" ht="15" thickBot="1" x14ac:dyDescent="0.35">
      <c r="B4" s="40"/>
      <c r="C4" s="41" t="s">
        <v>30</v>
      </c>
      <c r="D4" s="42" t="s">
        <v>31</v>
      </c>
    </row>
    <row r="5" spans="2:6" x14ac:dyDescent="0.3">
      <c r="B5" s="13" t="s">
        <v>24</v>
      </c>
      <c r="C5" s="10">
        <v>250000</v>
      </c>
      <c r="D5" s="11">
        <v>630000</v>
      </c>
    </row>
    <row r="6" spans="2:6" x14ac:dyDescent="0.3">
      <c r="B6" s="14" t="s">
        <v>25</v>
      </c>
      <c r="C6" s="10">
        <v>1500</v>
      </c>
      <c r="D6" s="11">
        <v>1200</v>
      </c>
      <c r="E6" t="s">
        <v>46</v>
      </c>
    </row>
    <row r="7" spans="2:6" ht="15" thickBot="1" x14ac:dyDescent="0.35">
      <c r="B7" s="14" t="s">
        <v>26</v>
      </c>
      <c r="C7" s="10">
        <v>5000</v>
      </c>
      <c r="D7" s="11">
        <v>0</v>
      </c>
    </row>
    <row r="8" spans="2:6" ht="15" thickBot="1" x14ac:dyDescent="0.35">
      <c r="B8" s="43" t="s">
        <v>27</v>
      </c>
      <c r="C8" s="44">
        <f>C5-C6-C7</f>
        <v>243500</v>
      </c>
      <c r="D8" s="45">
        <f>D5-D6-D7</f>
        <v>628800</v>
      </c>
    </row>
    <row r="9" spans="2:6" ht="15" thickBot="1" x14ac:dyDescent="0.35"/>
    <row r="10" spans="2:6" ht="15" thickBot="1" x14ac:dyDescent="0.35">
      <c r="B10" s="66" t="s">
        <v>56</v>
      </c>
      <c r="C10" s="71"/>
      <c r="D10" s="72"/>
    </row>
    <row r="11" spans="2:6" x14ac:dyDescent="0.3">
      <c r="B11" s="48" t="s">
        <v>48</v>
      </c>
      <c r="C11" s="17">
        <f>C8*E11</f>
        <v>1582.75</v>
      </c>
      <c r="D11" s="49">
        <f>D8*E11</f>
        <v>4087.2</v>
      </c>
      <c r="E11" s="46">
        <v>6.4999999999999997E-3</v>
      </c>
      <c r="F11" t="s">
        <v>51</v>
      </c>
    </row>
    <row r="12" spans="2:6" ht="15" thickBot="1" x14ac:dyDescent="0.35">
      <c r="B12" s="50" t="s">
        <v>49</v>
      </c>
      <c r="C12" s="8">
        <f>C8*E12</f>
        <v>7305</v>
      </c>
      <c r="D12" s="51">
        <f>D8*E12</f>
        <v>18864</v>
      </c>
      <c r="E12" s="47">
        <v>0.03</v>
      </c>
      <c r="F12" t="s">
        <v>52</v>
      </c>
    </row>
    <row r="13" spans="2:6" ht="15" thickBot="1" x14ac:dyDescent="0.35">
      <c r="B13" s="52" t="s">
        <v>50</v>
      </c>
      <c r="C13" s="53">
        <f>SUM(C11:C12)</f>
        <v>8887.75</v>
      </c>
      <c r="D13" s="54">
        <f>SUM(D11:D12)</f>
        <v>22951.200000000001</v>
      </c>
      <c r="E13" s="21"/>
      <c r="F13" s="2"/>
    </row>
    <row r="14" spans="2:6" ht="15" thickBot="1" x14ac:dyDescent="0.35"/>
    <row r="15" spans="2:6" ht="15" thickBot="1" x14ac:dyDescent="0.35">
      <c r="B15" s="65" t="s">
        <v>57</v>
      </c>
      <c r="C15" s="69"/>
      <c r="D15" s="69"/>
      <c r="E15" s="70"/>
    </row>
    <row r="16" spans="2:6" x14ac:dyDescent="0.3">
      <c r="B16" s="13" t="s">
        <v>28</v>
      </c>
      <c r="C16" s="55">
        <v>0.08</v>
      </c>
      <c r="D16" s="58">
        <v>0.32</v>
      </c>
      <c r="E16" s="77" t="s">
        <v>34</v>
      </c>
    </row>
    <row r="17" spans="2:9" ht="15" thickBot="1" x14ac:dyDescent="0.35">
      <c r="B17" s="15" t="s">
        <v>29</v>
      </c>
      <c r="C17" s="59">
        <v>0.12</v>
      </c>
      <c r="D17" s="60">
        <v>0.32</v>
      </c>
      <c r="E17" s="78"/>
      <c r="F17" s="2"/>
      <c r="G17" s="2"/>
      <c r="H17" s="2"/>
    </row>
    <row r="18" spans="2:9" x14ac:dyDescent="0.3">
      <c r="B18" s="14" t="s">
        <v>41</v>
      </c>
      <c r="C18" s="8">
        <f>C8*C16</f>
        <v>19480</v>
      </c>
      <c r="D18" s="8">
        <f>D8*D16</f>
        <v>201216</v>
      </c>
      <c r="E18" s="56">
        <f>C18+D18</f>
        <v>220696</v>
      </c>
      <c r="F18" s="8"/>
      <c r="G18" s="7"/>
      <c r="H18" s="8"/>
    </row>
    <row r="19" spans="2:9" ht="15" thickBot="1" x14ac:dyDescent="0.35">
      <c r="B19" s="15" t="s">
        <v>42</v>
      </c>
      <c r="C19" s="16">
        <f>C8*C17</f>
        <v>29220</v>
      </c>
      <c r="D19" s="16">
        <f>D8*D17</f>
        <v>201216</v>
      </c>
      <c r="E19" s="57">
        <f>C19+D19</f>
        <v>230436</v>
      </c>
    </row>
    <row r="20" spans="2:9" ht="15" thickBot="1" x14ac:dyDescent="0.35"/>
    <row r="21" spans="2:9" ht="15" thickBot="1" x14ac:dyDescent="0.35">
      <c r="B21" s="73" t="s">
        <v>37</v>
      </c>
      <c r="C21" s="74">
        <f>SUM(C22:C24)</f>
        <v>50000</v>
      </c>
      <c r="D21" t="s">
        <v>59</v>
      </c>
    </row>
    <row r="22" spans="2:9" x14ac:dyDescent="0.3">
      <c r="B22" s="14" t="s">
        <v>38</v>
      </c>
      <c r="C22" s="11">
        <v>45000</v>
      </c>
    </row>
    <row r="23" spans="2:9" x14ac:dyDescent="0.3">
      <c r="B23" s="14" t="s">
        <v>39</v>
      </c>
      <c r="C23" s="11">
        <v>1500</v>
      </c>
    </row>
    <row r="24" spans="2:9" ht="15" thickBot="1" x14ac:dyDescent="0.35">
      <c r="B24" s="15" t="s">
        <v>40</v>
      </c>
      <c r="C24" s="12">
        <v>3500</v>
      </c>
    </row>
    <row r="25" spans="2:9" ht="15" thickBot="1" x14ac:dyDescent="0.35">
      <c r="C25" s="7"/>
    </row>
    <row r="26" spans="2:9" ht="15" thickBot="1" x14ac:dyDescent="0.35">
      <c r="B26" s="66" t="s">
        <v>54</v>
      </c>
      <c r="C26" s="68"/>
      <c r="D26" t="s">
        <v>58</v>
      </c>
    </row>
    <row r="27" spans="2:9" x14ac:dyDescent="0.3">
      <c r="B27" s="13" t="s">
        <v>43</v>
      </c>
      <c r="C27" s="61">
        <f>E18+C21</f>
        <v>270696</v>
      </c>
      <c r="D27" s="8"/>
    </row>
    <row r="28" spans="2:9" ht="15" thickBot="1" x14ac:dyDescent="0.35">
      <c r="B28" s="15" t="s">
        <v>45</v>
      </c>
      <c r="C28" s="62">
        <f>E19+C21</f>
        <v>280436</v>
      </c>
    </row>
    <row r="29" spans="2:9" ht="15" thickBot="1" x14ac:dyDescent="0.35"/>
    <row r="30" spans="2:9" ht="15" thickBot="1" x14ac:dyDescent="0.35">
      <c r="B30" s="66" t="s">
        <v>55</v>
      </c>
      <c r="C30" s="71"/>
      <c r="D30" s="72"/>
    </row>
    <row r="31" spans="2:9" x14ac:dyDescent="0.3">
      <c r="B31" s="13" t="s">
        <v>43</v>
      </c>
      <c r="C31" s="17">
        <f>C27*D31</f>
        <v>40604.400000000001</v>
      </c>
      <c r="D31" s="18">
        <v>0.15</v>
      </c>
    </row>
    <row r="32" spans="2:9" x14ac:dyDescent="0.3">
      <c r="B32" s="14" t="s">
        <v>44</v>
      </c>
      <c r="C32" s="10">
        <f>IF(C27&gt;60000,(C27-60000)*D32,0)</f>
        <v>21069.600000000002</v>
      </c>
      <c r="D32" s="19">
        <v>0.1</v>
      </c>
      <c r="E32" t="s">
        <v>47</v>
      </c>
      <c r="I32" s="8">
        <f>C27-60000</f>
        <v>210696</v>
      </c>
    </row>
    <row r="33" spans="2:9" ht="15" thickBot="1" x14ac:dyDescent="0.35">
      <c r="B33" s="15" t="s">
        <v>45</v>
      </c>
      <c r="C33" s="16">
        <f>C28*D33</f>
        <v>25239.239999999998</v>
      </c>
      <c r="D33" s="20">
        <v>0.09</v>
      </c>
      <c r="I33" s="8">
        <f>I32*D32</f>
        <v>21069.600000000002</v>
      </c>
    </row>
    <row r="34" spans="2:9" ht="15" thickBot="1" x14ac:dyDescent="0.35"/>
    <row r="35" spans="2:9" ht="15" thickBot="1" x14ac:dyDescent="0.35">
      <c r="B35" s="66" t="s">
        <v>53</v>
      </c>
      <c r="C35" s="67"/>
    </row>
    <row r="36" spans="2:9" x14ac:dyDescent="0.3">
      <c r="B36" s="13" t="s">
        <v>35</v>
      </c>
      <c r="C36" s="63">
        <f>SUM(C31:C32)</f>
        <v>61674</v>
      </c>
    </row>
    <row r="37" spans="2:9" ht="15" thickBot="1" x14ac:dyDescent="0.35">
      <c r="B37" s="15" t="s">
        <v>36</v>
      </c>
      <c r="C37" s="64">
        <f>C33</f>
        <v>25239.239999999998</v>
      </c>
    </row>
  </sheetData>
  <mergeCells count="1">
    <mergeCell ref="E16:E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74D77-7DBD-4093-A36F-7947466B28DA}">
  <sheetPr>
    <pageSetUpPr fitToPage="1"/>
  </sheetPr>
  <dimension ref="B1:E21"/>
  <sheetViews>
    <sheetView showGridLines="0" workbookViewId="0">
      <pane ySplit="3" topLeftCell="A4" activePane="bottomLeft" state="frozen"/>
      <selection pane="bottomLeft"/>
    </sheetView>
  </sheetViews>
  <sheetFormatPr defaultRowHeight="14.4" x14ac:dyDescent="0.3"/>
  <cols>
    <col min="1" max="1" width="4.6640625" customWidth="1"/>
    <col min="2" max="2" width="85.5546875" customWidth="1"/>
    <col min="3" max="5" width="41.44140625" customWidth="1"/>
  </cols>
  <sheetData>
    <row r="1" spans="2:5" ht="18.600000000000001" thickBot="1" x14ac:dyDescent="0.35">
      <c r="B1" s="1"/>
    </row>
    <row r="2" spans="2:5" ht="24" customHeight="1" x14ac:dyDescent="0.3">
      <c r="B2" s="82" t="s">
        <v>0</v>
      </c>
      <c r="C2" s="84" t="s">
        <v>22</v>
      </c>
      <c r="D2" s="75" t="s">
        <v>1</v>
      </c>
      <c r="E2" s="79" t="s">
        <v>23</v>
      </c>
    </row>
    <row r="3" spans="2:5" ht="15" thickBot="1" x14ac:dyDescent="0.35">
      <c r="B3" s="83"/>
      <c r="C3" s="85"/>
      <c r="D3" s="76" t="s">
        <v>2</v>
      </c>
      <c r="E3" s="80"/>
    </row>
    <row r="4" spans="2:5" x14ac:dyDescent="0.3">
      <c r="B4" s="22" t="s">
        <v>3</v>
      </c>
      <c r="C4" s="23">
        <v>1.6E-2</v>
      </c>
      <c r="D4" s="24" t="s">
        <v>4</v>
      </c>
      <c r="E4" s="25">
        <v>0.12</v>
      </c>
    </row>
    <row r="5" spans="2:5" x14ac:dyDescent="0.3">
      <c r="B5" s="3" t="s">
        <v>5</v>
      </c>
      <c r="C5" s="26">
        <v>0.08</v>
      </c>
      <c r="D5" s="27" t="s">
        <v>4</v>
      </c>
      <c r="E5" s="28">
        <v>0.12</v>
      </c>
    </row>
    <row r="6" spans="2:5" x14ac:dyDescent="0.3">
      <c r="B6" s="3" t="s">
        <v>6</v>
      </c>
      <c r="C6" s="26">
        <v>0.08</v>
      </c>
      <c r="D6" s="27" t="s">
        <v>4</v>
      </c>
      <c r="E6" s="28">
        <v>0.12</v>
      </c>
    </row>
    <row r="7" spans="2:5" x14ac:dyDescent="0.3">
      <c r="B7" s="3" t="s">
        <v>7</v>
      </c>
      <c r="C7" s="26">
        <v>0.08</v>
      </c>
      <c r="D7" s="29"/>
      <c r="E7" s="28">
        <v>0.12</v>
      </c>
    </row>
    <row r="8" spans="2:5" ht="79.2" x14ac:dyDescent="0.3">
      <c r="B8" s="3" t="s">
        <v>8</v>
      </c>
      <c r="C8" s="26">
        <v>0.08</v>
      </c>
      <c r="D8" s="27" t="s">
        <v>4</v>
      </c>
      <c r="E8" s="28">
        <v>0.12</v>
      </c>
    </row>
    <row r="9" spans="2:5" ht="39.6" x14ac:dyDescent="0.3">
      <c r="B9" s="3" t="s">
        <v>9</v>
      </c>
      <c r="C9" s="26">
        <v>0.32</v>
      </c>
      <c r="D9" s="6"/>
      <c r="E9" s="28">
        <v>0.32</v>
      </c>
    </row>
    <row r="10" spans="2:5" x14ac:dyDescent="0.3">
      <c r="B10" s="3" t="s">
        <v>10</v>
      </c>
      <c r="C10" s="26">
        <v>0.08</v>
      </c>
      <c r="D10" s="27" t="s">
        <v>4</v>
      </c>
      <c r="E10" s="28">
        <v>0.12</v>
      </c>
    </row>
    <row r="11" spans="2:5" ht="26.4" x14ac:dyDescent="0.3">
      <c r="B11" s="3" t="s">
        <v>11</v>
      </c>
      <c r="C11" s="26">
        <v>0.08</v>
      </c>
      <c r="D11" s="27" t="s">
        <v>4</v>
      </c>
      <c r="E11" s="28">
        <v>0.12</v>
      </c>
    </row>
    <row r="12" spans="2:5" ht="26.4" x14ac:dyDescent="0.3">
      <c r="B12" s="3" t="s">
        <v>12</v>
      </c>
      <c r="C12" s="26">
        <v>0.08</v>
      </c>
      <c r="D12" s="27" t="s">
        <v>4</v>
      </c>
      <c r="E12" s="28">
        <v>0.12</v>
      </c>
    </row>
    <row r="13" spans="2:5" x14ac:dyDescent="0.3">
      <c r="B13" s="3" t="s">
        <v>13</v>
      </c>
      <c r="C13" s="26">
        <v>0.16</v>
      </c>
      <c r="D13" s="27" t="s">
        <v>4</v>
      </c>
      <c r="E13" s="28">
        <v>0.12</v>
      </c>
    </row>
    <row r="14" spans="2:5" x14ac:dyDescent="0.3">
      <c r="B14" s="3" t="s">
        <v>14</v>
      </c>
      <c r="C14" s="26">
        <v>0.32</v>
      </c>
      <c r="D14" s="27" t="s">
        <v>4</v>
      </c>
      <c r="E14" s="28">
        <v>0.32</v>
      </c>
    </row>
    <row r="15" spans="2:5" x14ac:dyDescent="0.3">
      <c r="B15" s="3" t="s">
        <v>15</v>
      </c>
      <c r="C15" s="86">
        <v>0.32</v>
      </c>
      <c r="D15" s="86">
        <v>0.16</v>
      </c>
      <c r="E15" s="81">
        <v>0.32</v>
      </c>
    </row>
    <row r="16" spans="2:5" ht="40.200000000000003" x14ac:dyDescent="0.3">
      <c r="B16" s="4" t="s">
        <v>16</v>
      </c>
      <c r="C16" s="86"/>
      <c r="D16" s="86"/>
      <c r="E16" s="81"/>
    </row>
    <row r="17" spans="2:5" x14ac:dyDescent="0.3">
      <c r="B17" s="3" t="s">
        <v>17</v>
      </c>
      <c r="C17" s="26">
        <v>0.32</v>
      </c>
      <c r="D17" s="26">
        <v>0.16</v>
      </c>
      <c r="E17" s="28">
        <v>0.32</v>
      </c>
    </row>
    <row r="18" spans="2:5" ht="26.4" x14ac:dyDescent="0.3">
      <c r="B18" s="3" t="s">
        <v>18</v>
      </c>
      <c r="C18" s="26">
        <v>0.32</v>
      </c>
      <c r="D18" s="26">
        <v>0.16</v>
      </c>
      <c r="E18" s="28">
        <v>0.32</v>
      </c>
    </row>
    <row r="19" spans="2:5" ht="39.6" x14ac:dyDescent="0.3">
      <c r="B19" s="3" t="s">
        <v>19</v>
      </c>
      <c r="C19" s="26">
        <v>0.32</v>
      </c>
      <c r="D19" s="26">
        <v>0.16</v>
      </c>
      <c r="E19" s="28">
        <v>0.32</v>
      </c>
    </row>
    <row r="20" spans="2:5" x14ac:dyDescent="0.3">
      <c r="B20" s="3" t="s">
        <v>20</v>
      </c>
      <c r="C20" s="26">
        <v>0.32</v>
      </c>
      <c r="D20" s="26">
        <v>0.16</v>
      </c>
      <c r="E20" s="28">
        <v>0.32</v>
      </c>
    </row>
    <row r="21" spans="2:5" ht="15" thickBot="1" x14ac:dyDescent="0.35">
      <c r="B21" s="5" t="s">
        <v>21</v>
      </c>
      <c r="C21" s="30">
        <v>0.32</v>
      </c>
      <c r="D21" s="31" t="s">
        <v>4</v>
      </c>
      <c r="E21" s="32">
        <v>0.32</v>
      </c>
    </row>
  </sheetData>
  <mergeCells count="6">
    <mergeCell ref="E2:E3"/>
    <mergeCell ref="E15:E16"/>
    <mergeCell ref="B2:B3"/>
    <mergeCell ref="C2:C3"/>
    <mergeCell ref="C15:C16"/>
    <mergeCell ref="D15:D16"/>
  </mergeCells>
  <pageMargins left="0.511811024" right="0.511811024" top="0.78740157499999996" bottom="0.78740157499999996" header="0.31496062000000002" footer="0.31496062000000002"/>
  <pageSetup paperSize="9" scale="62" fitToHeight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DA18A-9FB9-413A-A1E8-66B973DA5EB4}">
  <sheetPr>
    <pageSetUpPr fitToPage="1"/>
  </sheetPr>
  <dimension ref="B1:E21"/>
  <sheetViews>
    <sheetView showGridLines="0" workbookViewId="0">
      <pane ySplit="3" topLeftCell="A4" activePane="bottomLeft" state="frozen"/>
      <selection pane="bottomLeft"/>
    </sheetView>
  </sheetViews>
  <sheetFormatPr defaultRowHeight="14.4" x14ac:dyDescent="0.3"/>
  <cols>
    <col min="1" max="1" width="4.6640625" customWidth="1"/>
    <col min="2" max="2" width="85.5546875" customWidth="1"/>
    <col min="3" max="5" width="41.44140625" customWidth="1"/>
  </cols>
  <sheetData>
    <row r="1" spans="2:5" ht="18.600000000000001" thickBot="1" x14ac:dyDescent="0.35">
      <c r="B1" s="1"/>
    </row>
    <row r="2" spans="2:5" ht="24" customHeight="1" x14ac:dyDescent="0.3">
      <c r="B2" s="82" t="s">
        <v>0</v>
      </c>
      <c r="C2" s="84" t="s">
        <v>22</v>
      </c>
      <c r="D2" s="75" t="s">
        <v>1</v>
      </c>
      <c r="E2" s="79" t="s">
        <v>23</v>
      </c>
    </row>
    <row r="3" spans="2:5" ht="15" thickBot="1" x14ac:dyDescent="0.35">
      <c r="B3" s="83"/>
      <c r="C3" s="85"/>
      <c r="D3" s="76" t="s">
        <v>2</v>
      </c>
      <c r="E3" s="80"/>
    </row>
    <row r="4" spans="2:5" x14ac:dyDescent="0.3">
      <c r="B4" s="22" t="s">
        <v>3</v>
      </c>
      <c r="C4" s="23">
        <f>1.6%+(1.6%*20%)</f>
        <v>1.9200000000000002E-2</v>
      </c>
      <c r="D4" s="23" t="s">
        <v>4</v>
      </c>
      <c r="E4" s="34">
        <v>0.12</v>
      </c>
    </row>
    <row r="5" spans="2:5" x14ac:dyDescent="0.3">
      <c r="B5" s="3" t="s">
        <v>5</v>
      </c>
      <c r="C5" s="33">
        <f>8%+(8%*20%)</f>
        <v>9.6000000000000002E-2</v>
      </c>
      <c r="D5" s="33" t="s">
        <v>4</v>
      </c>
      <c r="E5" s="35">
        <v>0.12</v>
      </c>
    </row>
    <row r="6" spans="2:5" x14ac:dyDescent="0.3">
      <c r="B6" s="3" t="s">
        <v>6</v>
      </c>
      <c r="C6" s="33">
        <f t="shared" ref="C6:C8" si="0">8%+(8%*20%)</f>
        <v>9.6000000000000002E-2</v>
      </c>
      <c r="D6" s="33" t="s">
        <v>4</v>
      </c>
      <c r="E6" s="35">
        <v>0.12</v>
      </c>
    </row>
    <row r="7" spans="2:5" x14ac:dyDescent="0.3">
      <c r="B7" s="3" t="s">
        <v>7</v>
      </c>
      <c r="C7" s="33">
        <f t="shared" si="0"/>
        <v>9.6000000000000002E-2</v>
      </c>
      <c r="D7" s="36"/>
      <c r="E7" s="35">
        <v>0.12</v>
      </c>
    </row>
    <row r="8" spans="2:5" ht="79.2" x14ac:dyDescent="0.3">
      <c r="B8" s="3" t="s">
        <v>8</v>
      </c>
      <c r="C8" s="33">
        <f t="shared" si="0"/>
        <v>9.6000000000000002E-2</v>
      </c>
      <c r="D8" s="33" t="s">
        <v>4</v>
      </c>
      <c r="E8" s="35">
        <v>0.12</v>
      </c>
    </row>
    <row r="9" spans="2:5" ht="39.6" x14ac:dyDescent="0.3">
      <c r="B9" s="3" t="s">
        <v>9</v>
      </c>
      <c r="C9" s="33">
        <f>32%+(32%*20%)</f>
        <v>0.38400000000000001</v>
      </c>
      <c r="D9" s="37"/>
      <c r="E9" s="35">
        <v>0.32</v>
      </c>
    </row>
    <row r="10" spans="2:5" x14ac:dyDescent="0.3">
      <c r="B10" s="3" t="s">
        <v>10</v>
      </c>
      <c r="C10" s="33">
        <f t="shared" ref="C10:E16" si="1">32%+(32%*20%)</f>
        <v>0.38400000000000001</v>
      </c>
      <c r="D10" s="33" t="s">
        <v>4</v>
      </c>
      <c r="E10" s="35">
        <v>0.12</v>
      </c>
    </row>
    <row r="11" spans="2:5" ht="26.4" x14ac:dyDescent="0.3">
      <c r="B11" s="3" t="s">
        <v>11</v>
      </c>
      <c r="C11" s="33">
        <f t="shared" si="1"/>
        <v>0.38400000000000001</v>
      </c>
      <c r="D11" s="33" t="s">
        <v>4</v>
      </c>
      <c r="E11" s="35">
        <v>0.12</v>
      </c>
    </row>
    <row r="12" spans="2:5" ht="26.4" x14ac:dyDescent="0.3">
      <c r="B12" s="3" t="s">
        <v>12</v>
      </c>
      <c r="C12" s="33">
        <f t="shared" si="1"/>
        <v>0.38400000000000001</v>
      </c>
      <c r="D12" s="33" t="s">
        <v>4</v>
      </c>
      <c r="E12" s="35">
        <v>0.12</v>
      </c>
    </row>
    <row r="13" spans="2:5" x14ac:dyDescent="0.3">
      <c r="B13" s="3" t="s">
        <v>13</v>
      </c>
      <c r="C13" s="33">
        <f>16%+(16%*20%)</f>
        <v>0.192</v>
      </c>
      <c r="D13" s="33" t="s">
        <v>4</v>
      </c>
      <c r="E13" s="35">
        <v>0.12</v>
      </c>
    </row>
    <row r="14" spans="2:5" x14ac:dyDescent="0.3">
      <c r="B14" s="3" t="s">
        <v>14</v>
      </c>
      <c r="C14" s="33">
        <f t="shared" ref="C14:C21" si="2">32%+(32%*20%)</f>
        <v>0.38400000000000001</v>
      </c>
      <c r="D14" s="33" t="s">
        <v>4</v>
      </c>
      <c r="E14" s="35">
        <v>0.32</v>
      </c>
    </row>
    <row r="15" spans="2:5" x14ac:dyDescent="0.3">
      <c r="B15" s="3" t="s">
        <v>15</v>
      </c>
      <c r="C15" s="87">
        <f t="shared" si="2"/>
        <v>0.38400000000000001</v>
      </c>
      <c r="D15" s="87">
        <f t="shared" ref="D15:D20" si="3">16%+(16%*20%)</f>
        <v>0.192</v>
      </c>
      <c r="E15" s="88">
        <v>0.32</v>
      </c>
    </row>
    <row r="16" spans="2:5" ht="40.200000000000003" x14ac:dyDescent="0.3">
      <c r="B16" s="4" t="s">
        <v>16</v>
      </c>
      <c r="C16" s="87">
        <f t="shared" si="2"/>
        <v>0.38400000000000001</v>
      </c>
      <c r="D16" s="87">
        <f t="shared" si="3"/>
        <v>0.192</v>
      </c>
      <c r="E16" s="88">
        <f t="shared" si="1"/>
        <v>0.38400000000000001</v>
      </c>
    </row>
    <row r="17" spans="2:5" x14ac:dyDescent="0.3">
      <c r="B17" s="3" t="s">
        <v>17</v>
      </c>
      <c r="C17" s="33">
        <f t="shared" si="2"/>
        <v>0.38400000000000001</v>
      </c>
      <c r="D17" s="33">
        <f t="shared" si="3"/>
        <v>0.192</v>
      </c>
      <c r="E17" s="35">
        <v>0.32</v>
      </c>
    </row>
    <row r="18" spans="2:5" ht="26.4" x14ac:dyDescent="0.3">
      <c r="B18" s="3" t="s">
        <v>18</v>
      </c>
      <c r="C18" s="33">
        <f t="shared" si="2"/>
        <v>0.38400000000000001</v>
      </c>
      <c r="D18" s="33">
        <f t="shared" si="3"/>
        <v>0.192</v>
      </c>
      <c r="E18" s="35">
        <v>0.32</v>
      </c>
    </row>
    <row r="19" spans="2:5" ht="39.6" x14ac:dyDescent="0.3">
      <c r="B19" s="3" t="s">
        <v>19</v>
      </c>
      <c r="C19" s="33">
        <f t="shared" si="2"/>
        <v>0.38400000000000001</v>
      </c>
      <c r="D19" s="33">
        <f t="shared" si="3"/>
        <v>0.192</v>
      </c>
      <c r="E19" s="35">
        <v>0.32</v>
      </c>
    </row>
    <row r="20" spans="2:5" x14ac:dyDescent="0.3">
      <c r="B20" s="3" t="s">
        <v>20</v>
      </c>
      <c r="C20" s="33">
        <f t="shared" si="2"/>
        <v>0.38400000000000001</v>
      </c>
      <c r="D20" s="33">
        <f t="shared" si="3"/>
        <v>0.192</v>
      </c>
      <c r="E20" s="35">
        <v>0.32</v>
      </c>
    </row>
    <row r="21" spans="2:5" ht="15" thickBot="1" x14ac:dyDescent="0.35">
      <c r="B21" s="5" t="s">
        <v>21</v>
      </c>
      <c r="C21" s="38">
        <f t="shared" si="2"/>
        <v>0.38400000000000001</v>
      </c>
      <c r="D21" s="38" t="s">
        <v>4</v>
      </c>
      <c r="E21" s="39">
        <v>0.32</v>
      </c>
    </row>
  </sheetData>
  <mergeCells count="6">
    <mergeCell ref="B2:B3"/>
    <mergeCell ref="C2:C3"/>
    <mergeCell ref="E2:E3"/>
    <mergeCell ref="C15:C16"/>
    <mergeCell ref="D15:D16"/>
    <mergeCell ref="E15:E16"/>
  </mergeCells>
  <pageMargins left="0.511811024" right="0.511811024" top="0.78740157499999996" bottom="0.78740157499999996" header="0.31496062000000002" footer="0.31496062000000002"/>
  <pageSetup paperSize="9" scale="62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CÁLCULO</vt:lpstr>
      <vt:lpstr>% PRESUNÇÃO</vt:lpstr>
      <vt:lpstr>% ARBITRADO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Trevisan</dc:creator>
  <cp:lastModifiedBy>Contabilidade Facilitada</cp:lastModifiedBy>
  <cp:lastPrinted>2022-11-03T22:29:18Z</cp:lastPrinted>
  <dcterms:created xsi:type="dcterms:W3CDTF">2022-11-03T20:44:53Z</dcterms:created>
  <dcterms:modified xsi:type="dcterms:W3CDTF">2024-02-20T20:01:10Z</dcterms:modified>
</cp:coreProperties>
</file>